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4高齢者福祉課\01.高齢者福祉係\61 総合事業\【変更後様式】押印の見直し　ホームページ\05　変更\"/>
    </mc:Choice>
  </mc:AlternateContent>
  <bookViews>
    <workbookView xWindow="0" yWindow="0" windowWidth="20490" windowHeight="7530" activeTab="2"/>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28" i="7" l="1"/>
  <c r="AQ59" i="7" s="1"/>
  <c r="AQ61" i="7" s="1"/>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<sst xmlns="http://schemas.openxmlformats.org/spreadsheetml/2006/main" count="1168" uniqueCount="265">
  <si>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</si>
  <si>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</si>
  <si>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</si>
  <si>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</si>
  <si>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</si>
  <si>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</si>
  <si>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</si>
  <si>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</si>
  <si>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</si>
  <si>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</si>
  <si>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</si>
  <si>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</si>
  <si>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</si>
  <si>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</si>
  <si>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</si>
  <si>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</si>
  <si>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</si>
  <si>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</si>
  <si>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</si>
  <si>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</si>
  <si>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</si>
  <si>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</si>
  <si>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</si>
  <si>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</si>
  <si>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</si>
  <si>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</si>
  <si>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</si>
  <si>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</si>
  <si>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</si>
  <si>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</si>
  <si>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</si>
  <si>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</si>
  <si>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</si>
  <si>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</si>
  <si>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</si>
  <si>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</si>
  <si>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</si>
  <si>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</si>
  <si>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</si>
  <si>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</si>
  <si>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</si>
  <si>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</si>
  <si>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</si>
  <si>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</si>
  <si>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</si>
  <si>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</si>
  <si>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</si>
  <si>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</si>
  <si>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</si>
  <si>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</si>
  <si>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</si>
  <si>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</si>
  <si>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</si>
  <si>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</si>
  <si>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</si>
  <si>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</si>
  <si>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</si>
  <si>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</si>
  <si>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</si>
  <si>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</si>
  <si>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</si>
  <si>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</si>
  <si>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</si>
  <si>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</si>
  <si>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</si>
  <si>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</si>
  <si>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</si>
  <si>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</si>
  <si>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</si>
  <si>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</si>
  <si>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</si>
  <si>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</si>
  <si>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</si>
  <si>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</si>
  <si>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</si>
  <si>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</si>
  <si>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</si>
  <si>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</si>
  <si>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</si>
  <si>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</si>
  <si>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</si>
  <si>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</si>
  <si>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</si>
  <si>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</si>
  <si>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</si>
  <si>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</si>
  <si>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</si>
  <si>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</si>
  <si>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</si>
  <si>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</si>
  <si>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</si>
  <si>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</si>
  <si>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</si>
  <si>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</si>
  <si>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</si>
  <si>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</si>
  <si>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</si>
  <si>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</si>
  <si>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</si>
  <si>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</si>
  <si>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</si>
  <si>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</si>
  <si>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</si>
  <si>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</si>
  <si>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</si>
  <si>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</si>
  <si>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</si>
  <si>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</si>
  <si>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</si>
  <si>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</si>
  <si>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</si>
  <si>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</si>
  <si>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</si>
  <si>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</si>
  <si>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</si>
  <si>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</si>
  <si>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</si>
  <si>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</si>
  <si>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</si>
  <si>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</si>
  <si>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</si>
  <si>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</si>
  <si>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</si>
  <si>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</si>
  <si>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</si>
  <si>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</si>
  <si>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</si>
  <si>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</si>
  <si>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</si>
  <si>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</si>
  <si>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</si>
  <si>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</si>
  <si>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</si>
  <si>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</si>
  <si>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</si>
  <si>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</si>
  <si>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</si>
  <si>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</si>
  <si>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</si>
  <si>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</si>
  <si>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</si>
  <si>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</si>
  <si>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</si>
  <si>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</si>
  <si>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</si>
  <si>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</si>
  <si>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</si>
  <si>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</si>
  <si>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</si>
  <si>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</si>
  <si>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</si>
  <si>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</si>
  <si>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</si>
  <si>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</si>
  <si>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</si>
  <si>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</si>
  <si>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</si>
  <si>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</si>
  <si>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</si>
  <si>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</si>
  <si>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</si>
  <si>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</si>
  <si>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</si>
  <si>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</si>
  <si>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</si>
  <si>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</si>
  <si>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</si>
  <si>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</si>
  <si>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</si>
  <si>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</si>
  <si>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</si>
  <si>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</si>
  <si>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</si>
  <si>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</si>
  <si>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</si>
  <si>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</si>
  <si>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</si>
  <si>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</si>
  <si>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</si>
  <si>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</si>
  <si>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</si>
  <si>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</si>
  <si>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</si>
  <si>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</si>
  <si>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</si>
  <si>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</si>
  <si>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</si>
  <si>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</si>
  <si>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</si>
  <si>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</si>
  <si>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</si>
  <si>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</si>
  <si>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</si>
  <si>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</si>
  <si>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</si>
  <si>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</si>
  <si>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</si>
  <si>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</si>
  <si>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</si>
  <si>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</si>
  <si>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</si>
  <si>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</si>
  <si>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</si>
  <si>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</si>
  <si>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</si>
  <si>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</si>
  <si>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</si>
  <si>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</si>
  <si>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</si>
  <si>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</si>
  <si>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</si>
  <si>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</si>
  <si>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</si>
  <si>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</si>
  <si>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</si>
  <si>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</si>
  <si>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</si>
  <si>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</si>
  <si>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</si>
  <si>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</si>
  <si>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</si>
  <si>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</si>
  <si>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</si>
  <si>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</si>
  <si>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</si>
  <si>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</si>
  <si>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</si>
  <si>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</si>
  <si>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</si>
  <si>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</si>
  <si>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</si>
  <si>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</si>
  <si>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</si>
  <si>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</si>
  <si>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</si>
  <si>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　G子</t>
    <rPh sb="4" eb="5">
      <t>コ</t>
    </rPh>
    <phoneticPr fontId="1"/>
  </si>
  <si>
    <t>サービス提供責任者</t>
    <phoneticPr fontId="1"/>
  </si>
  <si>
    <t>(13)(14)の合計</t>
    <rPh sb="9" eb="11">
      <t>ゴウケイ</t>
    </rPh>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</si>
  <si>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</si>
  <si>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</si>
  <si>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</si>
  <si>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</si>
  <si>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</si>
  <si>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</si>
  <si>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</si>
  <si>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</si>
  <si>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</si>
  <si>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</si>
  <si>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</si>
  <si>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</si>
  <si>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</si>
  <si>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</si>
  <si>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</si>
  <si>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</si>
  <si>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</si>
  <si>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</si>
  <si>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</si>
  <si>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</si>
  <si>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a</t>
    <phoneticPr fontId="1"/>
  </si>
  <si>
    <t>d</t>
    <phoneticPr fontId="1"/>
  </si>
  <si>
    <t>f</t>
    <phoneticPr fontId="1"/>
  </si>
  <si>
    <t>r</t>
    <phoneticPr fontId="1"/>
  </si>
  <si>
    <t>e</t>
    <phoneticPr fontId="1"/>
  </si>
  <si>
    <t>c</t>
    <phoneticPr fontId="1"/>
  </si>
  <si>
    <t>（参考様式１　訪問型サービス用）</t>
    <rPh sb="7" eb="9">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</si>
</sst>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28"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6" xfId="0" applyFont="1" applyFill="1" applyBorder="1" applyAlignment="1">
      <alignment horizontal="right" vertical="center"/>
    </xf>
    <xf numFmtId="0" fontId="9" fillId="0" borderId="13" xfId="0" applyFont="1" applyFill="1" applyBorder="1" applyAlignment="1">
      <alignment horizontal="center" vertical="center"/>
    </xf>
    <xf numFmtId="38" fontId="4" fillId="5" borderId="13" xfId="1" applyFont="1" applyFill="1" applyBorder="1" applyAlignment="1" applyProtection="1">
      <alignment horizontal="right" vertical="center"/>
      <protection locked="0"/>
    </xf>
    <xf numFmtId="38" fontId="4" fillId="0" borderId="13" xfId="1" applyFont="1" applyFill="1" applyBorder="1" applyAlignment="1">
      <alignment horizontal="right" vertical="center"/>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I78"/>
  <sheetViews>
    <sheetView showGridLines="0" view="pageBreakPreview" zoomScale="55" zoomScaleNormal="55" zoomScaleSheetLayoutView="55" workbookViewId="0">
      <selection activeCell="AT32" sqref="AT3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165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t="s">
        <v>218</v>
      </c>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1">
        <v>8</v>
      </c>
      <c r="AT5" s="192"/>
      <c r="AU5" s="71" t="s">
        <v>58</v>
      </c>
      <c r="AV5" s="70"/>
      <c r="AW5" s="191">
        <v>40</v>
      </c>
      <c r="AX5" s="192"/>
      <c r="AY5" s="71" t="s">
        <v>59</v>
      </c>
      <c r="AZ5" s="70"/>
      <c r="BA5" s="190">
        <v>160</v>
      </c>
      <c r="BB5" s="190"/>
      <c r="BC5" s="71" t="s">
        <v>217</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v>0.375</v>
      </c>
      <c r="L6" s="195"/>
      <c r="M6" s="195"/>
      <c r="N6" s="68" t="s">
        <v>51</v>
      </c>
      <c r="O6" s="195">
        <v>0.70833333333333337</v>
      </c>
      <c r="P6" s="195"/>
      <c r="Q6" s="195"/>
      <c r="R6" s="64" t="s">
        <v>124</v>
      </c>
      <c r="S6" s="196">
        <f>IF(OR(K6="",O6=""),"",(O6+IF(K6&gt;O6,1,0)-K6)*24)</f>
        <v>8</v>
      </c>
      <c r="T6" s="196"/>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195">
        <v>0.41666666666666669</v>
      </c>
      <c r="L7" s="195"/>
      <c r="M7" s="195"/>
      <c r="N7" s="68" t="s">
        <v>51</v>
      </c>
      <c r="O7" s="195">
        <v>0.58333333333333337</v>
      </c>
      <c r="P7" s="195"/>
      <c r="Q7" s="195"/>
      <c r="R7" s="64" t="s">
        <v>124</v>
      </c>
      <c r="S7" s="196">
        <f>IF(OR(K7="",O7=""),"",(O7+IF(K7&gt;O7,1,0)-K7)*24)</f>
        <v>4</v>
      </c>
      <c r="T7" s="196"/>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193">
        <f>DAY(EOMONTH(DATE(AA2,AE2,1),0))</f>
        <v>30</v>
      </c>
      <c r="BB7" s="194"/>
      <c r="BC7" s="71" t="s">
        <v>61</v>
      </c>
      <c r="BG7" s="8"/>
      <c r="BH7" s="8"/>
    </row>
    <row r="8" spans="2:60" s="7" customFormat="1" ht="20.25" customHeight="1" x14ac:dyDescent="0.4">
      <c r="B8" s="197" t="s">
        <v>196</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t="s">
        <v>197</v>
      </c>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106"/>
      <c r="Q11" s="106"/>
      <c r="R11" s="106"/>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193</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103"/>
      <c r="Q12" s="103"/>
      <c r="R12" s="103"/>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t="s">
        <v>2</v>
      </c>
      <c r="D16" s="273"/>
      <c r="E16" s="274" t="s">
        <v>167</v>
      </c>
      <c r="F16" s="275"/>
      <c r="G16" s="259" t="s">
        <v>168</v>
      </c>
      <c r="H16" s="260"/>
      <c r="I16" s="260"/>
      <c r="J16" s="260"/>
      <c r="K16" s="261"/>
      <c r="L16" s="276" t="s">
        <v>169</v>
      </c>
      <c r="M16" s="277"/>
      <c r="N16" s="277"/>
      <c r="O16" s="278"/>
      <c r="P16" s="279" t="s">
        <v>56</v>
      </c>
      <c r="Q16" s="280"/>
      <c r="R16" s="281"/>
      <c r="S16" s="121" t="s">
        <v>213</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35">
        <f>IF($BC$3="計画",SUM(S17:AT17),IF($BC$3="実績",SUM(S17:AW17),""))</f>
        <v>80</v>
      </c>
      <c r="AY16" s="236"/>
      <c r="AZ16" s="239">
        <f>IF($BC$3="計画",AX16/4,IF($BC$3="実績",AX16/($BA$7/7),""))</f>
        <v>20</v>
      </c>
      <c r="BA16" s="240"/>
      <c r="BB16" s="243" t="s">
        <v>202</v>
      </c>
      <c r="BC16" s="244"/>
      <c r="BD16" s="244"/>
      <c r="BE16" s="244"/>
      <c r="BF16" s="244"/>
      <c r="BG16" s="245"/>
    </row>
    <row r="17" spans="2:59" ht="20.25" customHeight="1" x14ac:dyDescent="0.4">
      <c r="B17" s="252"/>
      <c r="C17" s="253"/>
      <c r="D17" s="254"/>
      <c r="E17" s="257"/>
      <c r="F17" s="258"/>
      <c r="G17" s="259"/>
      <c r="H17" s="260"/>
      <c r="I17" s="260"/>
      <c r="J17" s="260"/>
      <c r="K17" s="261"/>
      <c r="L17" s="265"/>
      <c r="M17" s="266"/>
      <c r="N17" s="266"/>
      <c r="O17" s="267"/>
      <c r="P17" s="249" t="s">
        <v>57</v>
      </c>
      <c r="Q17" s="250"/>
      <c r="R17" s="25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237"/>
      <c r="AY17" s="238"/>
      <c r="AZ17" s="241"/>
      <c r="BA17" s="242"/>
      <c r="BB17" s="246"/>
      <c r="BC17" s="247"/>
      <c r="BD17" s="247"/>
      <c r="BE17" s="247"/>
      <c r="BF17" s="247"/>
      <c r="BG17" s="248"/>
    </row>
    <row r="18" spans="2:59" ht="20.25" customHeight="1" x14ac:dyDescent="0.4">
      <c r="B18" s="252">
        <f>B16+1</f>
        <v>2</v>
      </c>
      <c r="C18" s="253" t="s">
        <v>86</v>
      </c>
      <c r="D18" s="254"/>
      <c r="E18" s="255" t="s">
        <v>166</v>
      </c>
      <c r="F18" s="256"/>
      <c r="G18" s="259" t="s">
        <v>3</v>
      </c>
      <c r="H18" s="260"/>
      <c r="I18" s="260"/>
      <c r="J18" s="260"/>
      <c r="K18" s="261"/>
      <c r="L18" s="262" t="s">
        <v>198</v>
      </c>
      <c r="M18" s="263"/>
      <c r="N18" s="263"/>
      <c r="O18" s="264"/>
      <c r="P18" s="268" t="s">
        <v>56</v>
      </c>
      <c r="Q18" s="269"/>
      <c r="R18" s="270"/>
      <c r="S18" s="124" t="s">
        <v>74</v>
      </c>
      <c r="T18" s="125" t="s">
        <v>258</v>
      </c>
      <c r="U18" s="125" t="s">
        <v>258</v>
      </c>
      <c r="V18" s="125" t="s">
        <v>258</v>
      </c>
      <c r="W18" s="125" t="s">
        <v>74</v>
      </c>
      <c r="X18" s="125" t="s">
        <v>258</v>
      </c>
      <c r="Y18" s="126" t="s">
        <v>258</v>
      </c>
      <c r="Z18" s="124" t="s">
        <v>74</v>
      </c>
      <c r="AA18" s="125" t="s">
        <v>258</v>
      </c>
      <c r="AB18" s="125" t="s">
        <v>258</v>
      </c>
      <c r="AC18" s="125" t="s">
        <v>258</v>
      </c>
      <c r="AD18" s="125" t="s">
        <v>74</v>
      </c>
      <c r="AE18" s="125" t="s">
        <v>258</v>
      </c>
      <c r="AF18" s="126" t="s">
        <v>258</v>
      </c>
      <c r="AG18" s="124" t="s">
        <v>74</v>
      </c>
      <c r="AH18" s="125" t="s">
        <v>258</v>
      </c>
      <c r="AI18" s="125" t="s">
        <v>258</v>
      </c>
      <c r="AJ18" s="125" t="s">
        <v>258</v>
      </c>
      <c r="AK18" s="125" t="s">
        <v>74</v>
      </c>
      <c r="AL18" s="125" t="s">
        <v>258</v>
      </c>
      <c r="AM18" s="126" t="s">
        <v>258</v>
      </c>
      <c r="AN18" s="124" t="s">
        <v>74</v>
      </c>
      <c r="AO18" s="125" t="s">
        <v>258</v>
      </c>
      <c r="AP18" s="125" t="s">
        <v>258</v>
      </c>
      <c r="AQ18" s="125" t="s">
        <v>258</v>
      </c>
      <c r="AR18" s="125" t="s">
        <v>74</v>
      </c>
      <c r="AS18" s="125" t="s">
        <v>258</v>
      </c>
      <c r="AT18" s="126" t="s">
        <v>258</v>
      </c>
      <c r="AU18" s="124"/>
      <c r="AV18" s="125"/>
      <c r="AW18" s="126"/>
      <c r="AX18" s="237">
        <f>IF($BC$3="計画",SUM(S19:AT19),IF($BC$3="実績",SUM(S19:AW19),""))</f>
        <v>160</v>
      </c>
      <c r="AY18" s="238"/>
      <c r="AZ18" s="241">
        <f>IF($BC$3="計画",AX18/4,IF($BC$3="実績",AX18/($BA$7/7),""))</f>
        <v>40</v>
      </c>
      <c r="BA18" s="242"/>
      <c r="BB18" s="282"/>
      <c r="BC18" s="283"/>
      <c r="BD18" s="283"/>
      <c r="BE18" s="283"/>
      <c r="BF18" s="283"/>
      <c r="BG18" s="284"/>
    </row>
    <row r="19" spans="2:59" ht="20.25" customHeight="1" x14ac:dyDescent="0.4">
      <c r="B19" s="252"/>
      <c r="C19" s="253"/>
      <c r="D19" s="254"/>
      <c r="E19" s="257"/>
      <c r="F19" s="258"/>
      <c r="G19" s="259"/>
      <c r="H19" s="260"/>
      <c r="I19" s="260"/>
      <c r="J19" s="260"/>
      <c r="K19" s="261"/>
      <c r="L19" s="265"/>
      <c r="M19" s="266"/>
      <c r="N19" s="266"/>
      <c r="O19" s="267"/>
      <c r="P19" s="249" t="s">
        <v>57</v>
      </c>
      <c r="Q19" s="250"/>
      <c r="R19" s="25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237"/>
      <c r="AY19" s="238"/>
      <c r="AZ19" s="241"/>
      <c r="BA19" s="242"/>
      <c r="BB19" s="246"/>
      <c r="BC19" s="247"/>
      <c r="BD19" s="247"/>
      <c r="BE19" s="247"/>
      <c r="BF19" s="247"/>
      <c r="BG19" s="248"/>
    </row>
    <row r="20" spans="2:59" ht="20.25" customHeight="1" x14ac:dyDescent="0.4">
      <c r="B20" s="252">
        <f t="shared" ref="B20" si="1">B18+1</f>
        <v>3</v>
      </c>
      <c r="C20" s="253" t="s">
        <v>86</v>
      </c>
      <c r="D20" s="254"/>
      <c r="E20" s="285" t="s">
        <v>170</v>
      </c>
      <c r="F20" s="254"/>
      <c r="G20" s="259" t="s">
        <v>171</v>
      </c>
      <c r="H20" s="260"/>
      <c r="I20" s="260"/>
      <c r="J20" s="260"/>
      <c r="K20" s="261"/>
      <c r="L20" s="286" t="s">
        <v>199</v>
      </c>
      <c r="M20" s="287"/>
      <c r="N20" s="287"/>
      <c r="O20" s="288"/>
      <c r="P20" s="268" t="s">
        <v>56</v>
      </c>
      <c r="Q20" s="269"/>
      <c r="R20" s="270"/>
      <c r="S20" s="124" t="s">
        <v>259</v>
      </c>
      <c r="T20" s="125" t="s">
        <v>74</v>
      </c>
      <c r="U20" s="125" t="s">
        <v>74</v>
      </c>
      <c r="V20" s="125" t="s">
        <v>260</v>
      </c>
      <c r="W20" s="125" t="s">
        <v>260</v>
      </c>
      <c r="X20" s="125" t="s">
        <v>259</v>
      </c>
      <c r="Y20" s="126" t="s">
        <v>259</v>
      </c>
      <c r="Z20" s="124" t="s">
        <v>259</v>
      </c>
      <c r="AA20" s="125" t="s">
        <v>74</v>
      </c>
      <c r="AB20" s="125" t="s">
        <v>74</v>
      </c>
      <c r="AC20" s="125" t="s">
        <v>260</v>
      </c>
      <c r="AD20" s="125" t="s">
        <v>260</v>
      </c>
      <c r="AE20" s="125" t="s">
        <v>259</v>
      </c>
      <c r="AF20" s="126" t="s">
        <v>259</v>
      </c>
      <c r="AG20" s="124" t="s">
        <v>259</v>
      </c>
      <c r="AH20" s="125" t="s">
        <v>74</v>
      </c>
      <c r="AI20" s="125" t="s">
        <v>74</v>
      </c>
      <c r="AJ20" s="125" t="s">
        <v>260</v>
      </c>
      <c r="AK20" s="125" t="s">
        <v>260</v>
      </c>
      <c r="AL20" s="125" t="s">
        <v>259</v>
      </c>
      <c r="AM20" s="126" t="s">
        <v>259</v>
      </c>
      <c r="AN20" s="124" t="s">
        <v>259</v>
      </c>
      <c r="AO20" s="125" t="s">
        <v>74</v>
      </c>
      <c r="AP20" s="125" t="s">
        <v>74</v>
      </c>
      <c r="AQ20" s="125" t="s">
        <v>260</v>
      </c>
      <c r="AR20" s="125" t="s">
        <v>260</v>
      </c>
      <c r="AS20" s="125" t="s">
        <v>259</v>
      </c>
      <c r="AT20" s="126" t="s">
        <v>259</v>
      </c>
      <c r="AU20" s="124"/>
      <c r="AV20" s="125"/>
      <c r="AW20" s="126"/>
      <c r="AX20" s="237">
        <f>IF($BC$3="計画",SUM(S21:AT21),IF($BC$3="実績",SUM(S21:AW21),""))</f>
        <v>80</v>
      </c>
      <c r="AY20" s="238"/>
      <c r="AZ20" s="241">
        <f>IF($BC$3="計画",AX20/4,IF($BC$3="実績",AX20/($BA$7/7),""))</f>
        <v>20</v>
      </c>
      <c r="BA20" s="242"/>
      <c r="BB20" s="282"/>
      <c r="BC20" s="283"/>
      <c r="BD20" s="283"/>
      <c r="BE20" s="283"/>
      <c r="BF20" s="283"/>
      <c r="BG20" s="284"/>
    </row>
    <row r="21" spans="2:59" ht="20.25" customHeight="1" x14ac:dyDescent="0.4">
      <c r="B21" s="252"/>
      <c r="C21" s="253"/>
      <c r="D21" s="254"/>
      <c r="E21" s="285"/>
      <c r="F21" s="254"/>
      <c r="G21" s="259"/>
      <c r="H21" s="260"/>
      <c r="I21" s="260"/>
      <c r="J21" s="260"/>
      <c r="K21" s="261"/>
      <c r="L21" s="286"/>
      <c r="M21" s="287"/>
      <c r="N21" s="287"/>
      <c r="O21" s="288"/>
      <c r="P21" s="249" t="s">
        <v>57</v>
      </c>
      <c r="Q21" s="250"/>
      <c r="R21" s="25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237"/>
      <c r="AY21" s="238"/>
      <c r="AZ21" s="241"/>
      <c r="BA21" s="242"/>
      <c r="BB21" s="246"/>
      <c r="BC21" s="247"/>
      <c r="BD21" s="247"/>
      <c r="BE21" s="247"/>
      <c r="BF21" s="247"/>
      <c r="BG21" s="248"/>
    </row>
    <row r="22" spans="2:59" ht="20.25" customHeight="1" x14ac:dyDescent="0.4">
      <c r="B22" s="252">
        <f t="shared" ref="B22" si="2">B20+1</f>
        <v>4</v>
      </c>
      <c r="C22" s="253" t="s">
        <v>85</v>
      </c>
      <c r="D22" s="254"/>
      <c r="E22" s="285" t="s">
        <v>167</v>
      </c>
      <c r="F22" s="254"/>
      <c r="G22" s="259" t="s">
        <v>187</v>
      </c>
      <c r="H22" s="260"/>
      <c r="I22" s="260"/>
      <c r="J22" s="260"/>
      <c r="K22" s="261"/>
      <c r="L22" s="286" t="s">
        <v>169</v>
      </c>
      <c r="M22" s="287"/>
      <c r="N22" s="287"/>
      <c r="O22" s="288"/>
      <c r="P22" s="268" t="s">
        <v>56</v>
      </c>
      <c r="Q22" s="269"/>
      <c r="R22" s="270"/>
      <c r="S22" s="124" t="s">
        <v>261</v>
      </c>
      <c r="T22" s="125" t="s">
        <v>261</v>
      </c>
      <c r="U22" s="125" t="s">
        <v>261</v>
      </c>
      <c r="V22" s="125" t="s">
        <v>74</v>
      </c>
      <c r="W22" s="125" t="s">
        <v>74</v>
      </c>
      <c r="X22" s="125" t="s">
        <v>261</v>
      </c>
      <c r="Y22" s="126" t="s">
        <v>261</v>
      </c>
      <c r="Z22" s="124" t="s">
        <v>261</v>
      </c>
      <c r="AA22" s="125" t="s">
        <v>261</v>
      </c>
      <c r="AB22" s="125" t="s">
        <v>261</v>
      </c>
      <c r="AC22" s="125" t="s">
        <v>74</v>
      </c>
      <c r="AD22" s="125" t="s">
        <v>74</v>
      </c>
      <c r="AE22" s="125" t="s">
        <v>261</v>
      </c>
      <c r="AF22" s="126" t="s">
        <v>261</v>
      </c>
      <c r="AG22" s="124" t="s">
        <v>261</v>
      </c>
      <c r="AH22" s="125" t="s">
        <v>261</v>
      </c>
      <c r="AI22" s="125" t="s">
        <v>261</v>
      </c>
      <c r="AJ22" s="125" t="s">
        <v>74</v>
      </c>
      <c r="AK22" s="125" t="s">
        <v>74</v>
      </c>
      <c r="AL22" s="125" t="s">
        <v>261</v>
      </c>
      <c r="AM22" s="126" t="s">
        <v>261</v>
      </c>
      <c r="AN22" s="124" t="s">
        <v>261</v>
      </c>
      <c r="AO22" s="125" t="s">
        <v>261</v>
      </c>
      <c r="AP22" s="125" t="s">
        <v>261</v>
      </c>
      <c r="AQ22" s="125" t="s">
        <v>74</v>
      </c>
      <c r="AR22" s="125" t="s">
        <v>74</v>
      </c>
      <c r="AS22" s="125" t="s">
        <v>261</v>
      </c>
      <c r="AT22" s="126" t="s">
        <v>261</v>
      </c>
      <c r="AU22" s="124"/>
      <c r="AV22" s="125"/>
      <c r="AW22" s="126"/>
      <c r="AX22" s="237">
        <f t="shared" ref="AX22" si="3">IF($BC$3="計画",SUM(S23:AT23),IF($BC$3="実績",SUM(S23:AW23),""))</f>
        <v>80</v>
      </c>
      <c r="AY22" s="238"/>
      <c r="AZ22" s="241">
        <f>IF($BC$3="計画",AX22/4,IF($BC$3="実績",AX22/($BA$7/7),""))</f>
        <v>20</v>
      </c>
      <c r="BA22" s="242"/>
      <c r="BB22" s="282" t="s">
        <v>203</v>
      </c>
      <c r="BC22" s="283"/>
      <c r="BD22" s="283"/>
      <c r="BE22" s="283"/>
      <c r="BF22" s="283"/>
      <c r="BG22" s="284"/>
    </row>
    <row r="23" spans="2:59" ht="20.25" customHeight="1" x14ac:dyDescent="0.4">
      <c r="B23" s="252"/>
      <c r="C23" s="253"/>
      <c r="D23" s="254"/>
      <c r="E23" s="285"/>
      <c r="F23" s="254"/>
      <c r="G23" s="259"/>
      <c r="H23" s="260"/>
      <c r="I23" s="260"/>
      <c r="J23" s="260"/>
      <c r="K23" s="261"/>
      <c r="L23" s="286"/>
      <c r="M23" s="287"/>
      <c r="N23" s="287"/>
      <c r="O23" s="288"/>
      <c r="P23" s="249" t="s">
        <v>57</v>
      </c>
      <c r="Q23" s="250"/>
      <c r="R23" s="25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237"/>
      <c r="AY23" s="238"/>
      <c r="AZ23" s="241"/>
      <c r="BA23" s="242"/>
      <c r="BB23" s="246"/>
      <c r="BC23" s="247"/>
      <c r="BD23" s="247"/>
      <c r="BE23" s="247"/>
      <c r="BF23" s="247"/>
      <c r="BG23" s="248"/>
    </row>
    <row r="24" spans="2:59" ht="20.25" customHeight="1" x14ac:dyDescent="0.4">
      <c r="B24" s="252">
        <f t="shared" ref="B24" si="4">B22+1</f>
        <v>5</v>
      </c>
      <c r="C24" s="253" t="s">
        <v>85</v>
      </c>
      <c r="D24" s="254"/>
      <c r="E24" s="285" t="s">
        <v>170</v>
      </c>
      <c r="F24" s="254"/>
      <c r="G24" s="259" t="s">
        <v>187</v>
      </c>
      <c r="H24" s="260"/>
      <c r="I24" s="260"/>
      <c r="J24" s="260"/>
      <c r="K24" s="261"/>
      <c r="L24" s="286" t="s">
        <v>201</v>
      </c>
      <c r="M24" s="287"/>
      <c r="N24" s="287"/>
      <c r="O24" s="288"/>
      <c r="P24" s="268" t="s">
        <v>56</v>
      </c>
      <c r="Q24" s="269"/>
      <c r="R24" s="270"/>
      <c r="S24" s="124" t="s">
        <v>262</v>
      </c>
      <c r="T24" s="125" t="s">
        <v>262</v>
      </c>
      <c r="U24" s="125" t="s">
        <v>262</v>
      </c>
      <c r="V24" s="125" t="s">
        <v>74</v>
      </c>
      <c r="W24" s="125" t="s">
        <v>74</v>
      </c>
      <c r="X24" s="125" t="s">
        <v>262</v>
      </c>
      <c r="Y24" s="126" t="s">
        <v>262</v>
      </c>
      <c r="Z24" s="124" t="s">
        <v>262</v>
      </c>
      <c r="AA24" s="125" t="s">
        <v>262</v>
      </c>
      <c r="AB24" s="125" t="s">
        <v>262</v>
      </c>
      <c r="AC24" s="125" t="s">
        <v>74</v>
      </c>
      <c r="AD24" s="125" t="s">
        <v>74</v>
      </c>
      <c r="AE24" s="125" t="s">
        <v>262</v>
      </c>
      <c r="AF24" s="126" t="s">
        <v>262</v>
      </c>
      <c r="AG24" s="124" t="s">
        <v>262</v>
      </c>
      <c r="AH24" s="125" t="s">
        <v>262</v>
      </c>
      <c r="AI24" s="125" t="s">
        <v>262</v>
      </c>
      <c r="AJ24" s="125" t="s">
        <v>74</v>
      </c>
      <c r="AK24" s="125" t="s">
        <v>74</v>
      </c>
      <c r="AL24" s="125" t="s">
        <v>262</v>
      </c>
      <c r="AM24" s="126" t="s">
        <v>262</v>
      </c>
      <c r="AN24" s="124" t="s">
        <v>262</v>
      </c>
      <c r="AO24" s="125" t="s">
        <v>262</v>
      </c>
      <c r="AP24" s="125" t="s">
        <v>262</v>
      </c>
      <c r="AQ24" s="125" t="s">
        <v>74</v>
      </c>
      <c r="AR24" s="125" t="s">
        <v>74</v>
      </c>
      <c r="AS24" s="125" t="s">
        <v>262</v>
      </c>
      <c r="AT24" s="126" t="s">
        <v>262</v>
      </c>
      <c r="AU24" s="124"/>
      <c r="AV24" s="125"/>
      <c r="AW24" s="126"/>
      <c r="AX24" s="237">
        <f>IF($BC$3="計画",SUM(S25:AT25),IF($BC$3="実績",SUM(S25:AW25),""))</f>
        <v>80.000000000000014</v>
      </c>
      <c r="AY24" s="238"/>
      <c r="AZ24" s="241">
        <f>IF($BC$3="計画",AX24/4,IF($BC$3="実績",AX24/($BA$7/7),""))</f>
        <v>20.000000000000004</v>
      </c>
      <c r="BA24" s="242"/>
      <c r="BB24" s="282"/>
      <c r="BC24" s="283"/>
      <c r="BD24" s="283"/>
      <c r="BE24" s="283"/>
      <c r="BF24" s="283"/>
      <c r="BG24" s="284"/>
    </row>
    <row r="25" spans="2:59" ht="20.25" customHeight="1" x14ac:dyDescent="0.4">
      <c r="B25" s="252"/>
      <c r="C25" s="253"/>
      <c r="D25" s="254"/>
      <c r="E25" s="285"/>
      <c r="F25" s="254"/>
      <c r="G25" s="259"/>
      <c r="H25" s="260"/>
      <c r="I25" s="260"/>
      <c r="J25" s="260"/>
      <c r="K25" s="261"/>
      <c r="L25" s="286"/>
      <c r="M25" s="287"/>
      <c r="N25" s="287"/>
      <c r="O25" s="288"/>
      <c r="P25" s="249" t="s">
        <v>57</v>
      </c>
      <c r="Q25" s="250"/>
      <c r="R25" s="25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237"/>
      <c r="AY25" s="238"/>
      <c r="AZ25" s="241"/>
      <c r="BA25" s="242"/>
      <c r="BB25" s="246"/>
      <c r="BC25" s="247"/>
      <c r="BD25" s="247"/>
      <c r="BE25" s="247"/>
      <c r="BF25" s="247"/>
      <c r="BG25" s="248"/>
    </row>
    <row r="26" spans="2:59" ht="20.25" customHeight="1" x14ac:dyDescent="0.4">
      <c r="B26" s="252">
        <f t="shared" ref="B26" si="5">B24+1</f>
        <v>6</v>
      </c>
      <c r="C26" s="253" t="s">
        <v>85</v>
      </c>
      <c r="D26" s="254"/>
      <c r="E26" s="285" t="s">
        <v>170</v>
      </c>
      <c r="F26" s="254"/>
      <c r="G26" s="259" t="s">
        <v>187</v>
      </c>
      <c r="H26" s="260"/>
      <c r="I26" s="260"/>
      <c r="J26" s="260"/>
      <c r="K26" s="261"/>
      <c r="L26" s="286" t="s">
        <v>200</v>
      </c>
      <c r="M26" s="287"/>
      <c r="N26" s="287"/>
      <c r="O26" s="288"/>
      <c r="P26" s="268" t="s">
        <v>56</v>
      </c>
      <c r="Q26" s="269"/>
      <c r="R26" s="270"/>
      <c r="S26" s="124" t="s">
        <v>74</v>
      </c>
      <c r="T26" s="125" t="s">
        <v>74</v>
      </c>
      <c r="U26" s="125" t="s">
        <v>260</v>
      </c>
      <c r="V26" s="125" t="s">
        <v>260</v>
      </c>
      <c r="W26" s="125" t="s">
        <v>260</v>
      </c>
      <c r="X26" s="125" t="s">
        <v>74</v>
      </c>
      <c r="Y26" s="126" t="s">
        <v>74</v>
      </c>
      <c r="Z26" s="124" t="s">
        <v>74</v>
      </c>
      <c r="AA26" s="125" t="s">
        <v>74</v>
      </c>
      <c r="AB26" s="125" t="s">
        <v>260</v>
      </c>
      <c r="AC26" s="125" t="s">
        <v>260</v>
      </c>
      <c r="AD26" s="125" t="s">
        <v>260</v>
      </c>
      <c r="AE26" s="125" t="s">
        <v>74</v>
      </c>
      <c r="AF26" s="126" t="s">
        <v>74</v>
      </c>
      <c r="AG26" s="124" t="s">
        <v>74</v>
      </c>
      <c r="AH26" s="125" t="s">
        <v>74</v>
      </c>
      <c r="AI26" s="125" t="s">
        <v>260</v>
      </c>
      <c r="AJ26" s="125" t="s">
        <v>260</v>
      </c>
      <c r="AK26" s="125" t="s">
        <v>260</v>
      </c>
      <c r="AL26" s="125" t="s">
        <v>74</v>
      </c>
      <c r="AM26" s="126" t="s">
        <v>74</v>
      </c>
      <c r="AN26" s="124" t="s">
        <v>74</v>
      </c>
      <c r="AO26" s="125" t="s">
        <v>74</v>
      </c>
      <c r="AP26" s="125" t="s">
        <v>260</v>
      </c>
      <c r="AQ26" s="125" t="s">
        <v>260</v>
      </c>
      <c r="AR26" s="125" t="s">
        <v>260</v>
      </c>
      <c r="AS26" s="125" t="s">
        <v>74</v>
      </c>
      <c r="AT26" s="126" t="s">
        <v>74</v>
      </c>
      <c r="AU26" s="124"/>
      <c r="AV26" s="125"/>
      <c r="AW26" s="126"/>
      <c r="AX26" s="237">
        <f>IF($BC$3="計画",SUM(S27:AT27),IF($BC$3="実績",SUM(S27:AW27),""))</f>
        <v>48</v>
      </c>
      <c r="AY26" s="238"/>
      <c r="AZ26" s="241">
        <f>IF($BC$3="計画",AX26/4,IF($BC$3="実績",AX26/($BA$7/7),""))</f>
        <v>12</v>
      </c>
      <c r="BA26" s="242"/>
      <c r="BB26" s="282"/>
      <c r="BC26" s="283"/>
      <c r="BD26" s="283"/>
      <c r="BE26" s="283"/>
      <c r="BF26" s="283"/>
      <c r="BG26" s="284"/>
    </row>
    <row r="27" spans="2:59" ht="20.25" customHeight="1" x14ac:dyDescent="0.4">
      <c r="B27" s="252"/>
      <c r="C27" s="253"/>
      <c r="D27" s="254"/>
      <c r="E27" s="285"/>
      <c r="F27" s="254"/>
      <c r="G27" s="259"/>
      <c r="H27" s="260"/>
      <c r="I27" s="260"/>
      <c r="J27" s="260"/>
      <c r="K27" s="261"/>
      <c r="L27" s="286"/>
      <c r="M27" s="287"/>
      <c r="N27" s="287"/>
      <c r="O27" s="288"/>
      <c r="P27" s="249" t="s">
        <v>57</v>
      </c>
      <c r="Q27" s="250"/>
      <c r="R27" s="25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237"/>
      <c r="AY27" s="238"/>
      <c r="AZ27" s="241"/>
      <c r="BA27" s="242"/>
      <c r="BB27" s="246"/>
      <c r="BC27" s="247"/>
      <c r="BD27" s="247"/>
      <c r="BE27" s="247"/>
      <c r="BF27" s="247"/>
      <c r="BG27" s="248"/>
    </row>
    <row r="28" spans="2:59" ht="20.25" customHeight="1" x14ac:dyDescent="0.4">
      <c r="B28" s="252">
        <f t="shared" ref="B28" si="6">B26+1</f>
        <v>7</v>
      </c>
      <c r="C28" s="253" t="s">
        <v>223</v>
      </c>
      <c r="D28" s="254"/>
      <c r="E28" s="285" t="s">
        <v>170</v>
      </c>
      <c r="F28" s="254"/>
      <c r="G28" s="259" t="s">
        <v>187</v>
      </c>
      <c r="H28" s="260"/>
      <c r="I28" s="260"/>
      <c r="J28" s="260"/>
      <c r="K28" s="261"/>
      <c r="L28" s="286" t="s">
        <v>229</v>
      </c>
      <c r="M28" s="287"/>
      <c r="N28" s="287"/>
      <c r="O28" s="288"/>
      <c r="P28" s="268" t="s">
        <v>56</v>
      </c>
      <c r="Q28" s="269"/>
      <c r="R28" s="270"/>
      <c r="S28" s="124" t="s">
        <v>260</v>
      </c>
      <c r="T28" s="125" t="s">
        <v>260</v>
      </c>
      <c r="U28" s="125" t="s">
        <v>74</v>
      </c>
      <c r="V28" s="125" t="s">
        <v>74</v>
      </c>
      <c r="W28" s="125" t="s">
        <v>74</v>
      </c>
      <c r="X28" s="125" t="s">
        <v>260</v>
      </c>
      <c r="Y28" s="126" t="s">
        <v>260</v>
      </c>
      <c r="Z28" s="124" t="s">
        <v>263</v>
      </c>
      <c r="AA28" s="125" t="s">
        <v>74</v>
      </c>
      <c r="AB28" s="125" t="s">
        <v>74</v>
      </c>
      <c r="AC28" s="125" t="s">
        <v>74</v>
      </c>
      <c r="AD28" s="125" t="s">
        <v>74</v>
      </c>
      <c r="AE28" s="125" t="s">
        <v>260</v>
      </c>
      <c r="AF28" s="126" t="s">
        <v>74</v>
      </c>
      <c r="AG28" s="124" t="s">
        <v>263</v>
      </c>
      <c r="AH28" s="125" t="s">
        <v>262</v>
      </c>
      <c r="AI28" s="125" t="s">
        <v>74</v>
      </c>
      <c r="AJ28" s="125" t="s">
        <v>74</v>
      </c>
      <c r="AK28" s="125" t="s">
        <v>74</v>
      </c>
      <c r="AL28" s="125" t="s">
        <v>262</v>
      </c>
      <c r="AM28" s="126" t="s">
        <v>74</v>
      </c>
      <c r="AN28" s="124" t="s">
        <v>74</v>
      </c>
      <c r="AO28" s="125" t="s">
        <v>263</v>
      </c>
      <c r="AP28" s="125" t="s">
        <v>74</v>
      </c>
      <c r="AQ28" s="125" t="s">
        <v>74</v>
      </c>
      <c r="AR28" s="125" t="s">
        <v>74</v>
      </c>
      <c r="AS28" s="125" t="s">
        <v>262</v>
      </c>
      <c r="AT28" s="126" t="s">
        <v>260</v>
      </c>
      <c r="AU28" s="124"/>
      <c r="AV28" s="125"/>
      <c r="AW28" s="126"/>
      <c r="AX28" s="237">
        <f>IF($BC$3="計画",SUM(S29:AT29),IF($BC$3="実績",SUM(S29:AW29),""))</f>
        <v>59.999999999999979</v>
      </c>
      <c r="AY28" s="238"/>
      <c r="AZ28" s="241">
        <f>IF($BC$3="計画",AX28/4,IF($BC$3="実績",AX28/($BA$7/7),""))</f>
        <v>14.999999999999995</v>
      </c>
      <c r="BA28" s="242"/>
      <c r="BB28" s="282"/>
      <c r="BC28" s="283"/>
      <c r="BD28" s="283"/>
      <c r="BE28" s="283"/>
      <c r="BF28" s="283"/>
      <c r="BG28" s="284"/>
    </row>
    <row r="29" spans="2:59" ht="20.25" customHeight="1" x14ac:dyDescent="0.4">
      <c r="B29" s="252"/>
      <c r="C29" s="253"/>
      <c r="D29" s="254"/>
      <c r="E29" s="285"/>
      <c r="F29" s="254"/>
      <c r="G29" s="259"/>
      <c r="H29" s="260"/>
      <c r="I29" s="260"/>
      <c r="J29" s="260"/>
      <c r="K29" s="261"/>
      <c r="L29" s="286"/>
      <c r="M29" s="287"/>
      <c r="N29" s="287"/>
      <c r="O29" s="288"/>
      <c r="P29" s="249" t="s">
        <v>57</v>
      </c>
      <c r="Q29" s="250"/>
      <c r="R29" s="25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237"/>
      <c r="AY29" s="238"/>
      <c r="AZ29" s="241"/>
      <c r="BA29" s="242"/>
      <c r="BB29" s="246"/>
      <c r="BC29" s="247"/>
      <c r="BD29" s="247"/>
      <c r="BE29" s="247"/>
      <c r="BF29" s="247"/>
      <c r="BG29" s="248"/>
    </row>
    <row r="30" spans="2:59" ht="20.25" customHeight="1" x14ac:dyDescent="0.4">
      <c r="B30" s="252">
        <f t="shared" ref="B30" si="7">B28+1</f>
        <v>8</v>
      </c>
      <c r="C30" s="253" t="s">
        <v>223</v>
      </c>
      <c r="D30" s="254"/>
      <c r="E30" s="285" t="s">
        <v>170</v>
      </c>
      <c r="F30" s="254"/>
      <c r="G30" s="259" t="s">
        <v>187</v>
      </c>
      <c r="H30" s="260"/>
      <c r="I30" s="260"/>
      <c r="J30" s="260"/>
      <c r="K30" s="261"/>
      <c r="L30" s="286" t="s">
        <v>234</v>
      </c>
      <c r="M30" s="287"/>
      <c r="N30" s="287"/>
      <c r="O30" s="288"/>
      <c r="P30" s="268" t="s">
        <v>56</v>
      </c>
      <c r="Q30" s="269"/>
      <c r="R30" s="270"/>
      <c r="S30" s="124" t="s">
        <v>74</v>
      </c>
      <c r="T30" s="125" t="s">
        <v>74</v>
      </c>
      <c r="U30" s="125" t="s">
        <v>259</v>
      </c>
      <c r="V30" s="125" t="s">
        <v>74</v>
      </c>
      <c r="W30" s="125" t="s">
        <v>259</v>
      </c>
      <c r="X30" s="125" t="s">
        <v>74</v>
      </c>
      <c r="Y30" s="126" t="s">
        <v>74</v>
      </c>
      <c r="Z30" s="124" t="s">
        <v>74</v>
      </c>
      <c r="AA30" s="125" t="s">
        <v>259</v>
      </c>
      <c r="AB30" s="125" t="s">
        <v>74</v>
      </c>
      <c r="AC30" s="125" t="s">
        <v>259</v>
      </c>
      <c r="AD30" s="125" t="s">
        <v>74</v>
      </c>
      <c r="AE30" s="125" t="s">
        <v>259</v>
      </c>
      <c r="AF30" s="126" t="s">
        <v>74</v>
      </c>
      <c r="AG30" s="124" t="s">
        <v>74</v>
      </c>
      <c r="AH30" s="125" t="s">
        <v>259</v>
      </c>
      <c r="AI30" s="125" t="s">
        <v>74</v>
      </c>
      <c r="AJ30" s="125" t="s">
        <v>74</v>
      </c>
      <c r="AK30" s="125" t="s">
        <v>74</v>
      </c>
      <c r="AL30" s="125" t="s">
        <v>74</v>
      </c>
      <c r="AM30" s="126" t="s">
        <v>74</v>
      </c>
      <c r="AN30" s="124" t="s">
        <v>74</v>
      </c>
      <c r="AO30" s="125" t="s">
        <v>74</v>
      </c>
      <c r="AP30" s="125" t="s">
        <v>259</v>
      </c>
      <c r="AQ30" s="125" t="s">
        <v>74</v>
      </c>
      <c r="AR30" s="125" t="s">
        <v>259</v>
      </c>
      <c r="AS30" s="125" t="s">
        <v>74</v>
      </c>
      <c r="AT30" s="126" t="s">
        <v>74</v>
      </c>
      <c r="AU30" s="124"/>
      <c r="AV30" s="125"/>
      <c r="AW30" s="126"/>
      <c r="AX30" s="237">
        <f t="shared" ref="AX30" si="8">IF($BC$3="計画",SUM(S31:AT31),IF($BC$3="実績",SUM(S31:AW31),""))</f>
        <v>32</v>
      </c>
      <c r="AY30" s="238"/>
      <c r="AZ30" s="241">
        <f>IF($BC$3="計画",AX30/4,IF($BC$3="実績",AX30/($BA$7/7),""))</f>
        <v>8</v>
      </c>
      <c r="BA30" s="242"/>
      <c r="BB30" s="282"/>
      <c r="BC30" s="283"/>
      <c r="BD30" s="283"/>
      <c r="BE30" s="283"/>
      <c r="BF30" s="283"/>
      <c r="BG30" s="284"/>
    </row>
    <row r="31" spans="2:59" ht="20.25" customHeight="1" x14ac:dyDescent="0.4">
      <c r="B31" s="252"/>
      <c r="C31" s="253"/>
      <c r="D31" s="254"/>
      <c r="E31" s="285"/>
      <c r="F31" s="254"/>
      <c r="G31" s="259"/>
      <c r="H31" s="260"/>
      <c r="I31" s="260"/>
      <c r="J31" s="260"/>
      <c r="K31" s="261"/>
      <c r="L31" s="286"/>
      <c r="M31" s="287"/>
      <c r="N31" s="287"/>
      <c r="O31" s="288"/>
      <c r="P31" s="249" t="s">
        <v>57</v>
      </c>
      <c r="Q31" s="250"/>
      <c r="R31" s="25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237"/>
      <c r="AY31" s="238"/>
      <c r="AZ31" s="241"/>
      <c r="BA31" s="242"/>
      <c r="BB31" s="246"/>
      <c r="BC31" s="247"/>
      <c r="BD31" s="247"/>
      <c r="BE31" s="247"/>
      <c r="BF31" s="247"/>
      <c r="BG31" s="248"/>
    </row>
    <row r="32" spans="2:59" ht="20.25" customHeight="1" x14ac:dyDescent="0.4">
      <c r="B32" s="252">
        <f>B30+1</f>
        <v>9</v>
      </c>
      <c r="C32" s="253" t="s">
        <v>223</v>
      </c>
      <c r="D32" s="254"/>
      <c r="E32" s="285" t="s">
        <v>170</v>
      </c>
      <c r="F32" s="254"/>
      <c r="G32" s="259" t="s">
        <v>187</v>
      </c>
      <c r="H32" s="260"/>
      <c r="I32" s="260"/>
      <c r="J32" s="260"/>
      <c r="K32" s="261"/>
      <c r="L32" s="286" t="s">
        <v>235</v>
      </c>
      <c r="M32" s="287"/>
      <c r="N32" s="287"/>
      <c r="O32" s="288"/>
      <c r="P32" s="268" t="s">
        <v>56</v>
      </c>
      <c r="Q32" s="269"/>
      <c r="R32" s="270"/>
      <c r="S32" s="124" t="s">
        <v>259</v>
      </c>
      <c r="T32" s="125" t="s">
        <v>74</v>
      </c>
      <c r="U32" s="125" t="s">
        <v>74</v>
      </c>
      <c r="V32" s="125" t="s">
        <v>74</v>
      </c>
      <c r="W32" s="125" t="s">
        <v>259</v>
      </c>
      <c r="X32" s="125" t="s">
        <v>74</v>
      </c>
      <c r="Y32" s="126" t="s">
        <v>74</v>
      </c>
      <c r="Z32" s="124" t="s">
        <v>74</v>
      </c>
      <c r="AA32" s="125" t="s">
        <v>259</v>
      </c>
      <c r="AB32" s="125" t="s">
        <v>74</v>
      </c>
      <c r="AC32" s="125" t="s">
        <v>259</v>
      </c>
      <c r="AD32" s="125" t="s">
        <v>74</v>
      </c>
      <c r="AE32" s="125" t="s">
        <v>74</v>
      </c>
      <c r="AF32" s="126" t="s">
        <v>74</v>
      </c>
      <c r="AG32" s="124" t="s">
        <v>74</v>
      </c>
      <c r="AH32" s="125" t="s">
        <v>74</v>
      </c>
      <c r="AI32" s="125" t="s">
        <v>259</v>
      </c>
      <c r="AJ32" s="125" t="s">
        <v>259</v>
      </c>
      <c r="AK32" s="125" t="s">
        <v>259</v>
      </c>
      <c r="AL32" s="125" t="s">
        <v>74</v>
      </c>
      <c r="AM32" s="126" t="s">
        <v>74</v>
      </c>
      <c r="AN32" s="124" t="s">
        <v>74</v>
      </c>
      <c r="AO32" s="125" t="s">
        <v>259</v>
      </c>
      <c r="AP32" s="125" t="s">
        <v>74</v>
      </c>
      <c r="AQ32" s="125" t="s">
        <v>74</v>
      </c>
      <c r="AR32" s="125" t="s">
        <v>74</v>
      </c>
      <c r="AS32" s="125" t="s">
        <v>259</v>
      </c>
      <c r="AT32" s="126" t="s">
        <v>74</v>
      </c>
      <c r="AU32" s="124"/>
      <c r="AV32" s="125"/>
      <c r="AW32" s="126"/>
      <c r="AX32" s="237">
        <f t="shared" ref="AX32" si="9">IF($BC$3="計画",SUM(S33:AT33),IF($BC$3="実績",SUM(S33:AW33),""))</f>
        <v>36</v>
      </c>
      <c r="AY32" s="238"/>
      <c r="AZ32" s="241">
        <f>IF($BC$3="計画",AX32/4,IF($BC$3="実績",AX32/($BA$7/7),""))</f>
        <v>9</v>
      </c>
      <c r="BA32" s="242"/>
      <c r="BB32" s="289"/>
      <c r="BC32" s="290"/>
      <c r="BD32" s="290"/>
      <c r="BE32" s="290"/>
      <c r="BF32" s="290"/>
      <c r="BG32" s="291"/>
    </row>
    <row r="33" spans="2:59" ht="20.25" customHeight="1" x14ac:dyDescent="0.4">
      <c r="B33" s="252"/>
      <c r="C33" s="253"/>
      <c r="D33" s="254"/>
      <c r="E33" s="285"/>
      <c r="F33" s="254"/>
      <c r="G33" s="259"/>
      <c r="H33" s="260"/>
      <c r="I33" s="260"/>
      <c r="J33" s="260"/>
      <c r="K33" s="261"/>
      <c r="L33" s="286"/>
      <c r="M33" s="287"/>
      <c r="N33" s="287"/>
      <c r="O33" s="288"/>
      <c r="P33" s="249" t="s">
        <v>57</v>
      </c>
      <c r="Q33" s="250"/>
      <c r="R33" s="25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237"/>
      <c r="AY33" s="238"/>
      <c r="AZ33" s="241"/>
      <c r="BA33" s="242"/>
      <c r="BB33" s="292"/>
      <c r="BC33" s="293"/>
      <c r="BD33" s="293"/>
      <c r="BE33" s="293"/>
      <c r="BF33" s="293"/>
      <c r="BG33" s="294"/>
    </row>
    <row r="34" spans="2:59" ht="20.25" customHeight="1" x14ac:dyDescent="0.4">
      <c r="B34" s="252">
        <f t="shared" ref="B34:B36" si="10">B32+1</f>
        <v>10</v>
      </c>
      <c r="C34" s="253"/>
      <c r="D34" s="254"/>
      <c r="E34" s="285"/>
      <c r="F34" s="254"/>
      <c r="G34" s="259"/>
      <c r="H34" s="260"/>
      <c r="I34" s="260"/>
      <c r="J34" s="260"/>
      <c r="K34" s="261"/>
      <c r="L34" s="286"/>
      <c r="M34" s="287"/>
      <c r="N34" s="287"/>
      <c r="O34" s="288"/>
      <c r="P34" s="268" t="s">
        <v>56</v>
      </c>
      <c r="Q34" s="269"/>
      <c r="R34" s="270"/>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237">
        <f t="shared" ref="AX34" si="11">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253"/>
      <c r="D35" s="254"/>
      <c r="E35" s="255"/>
      <c r="F35" s="256"/>
      <c r="G35" s="259"/>
      <c r="H35" s="260"/>
      <c r="I35" s="260"/>
      <c r="J35" s="260"/>
      <c r="K35" s="261"/>
      <c r="L35" s="262"/>
      <c r="M35" s="263"/>
      <c r="N35" s="263"/>
      <c r="O35" s="264"/>
      <c r="P35" s="299" t="s">
        <v>57</v>
      </c>
      <c r="Q35" s="300"/>
      <c r="R35" s="301"/>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237"/>
      <c r="AY35" s="238"/>
      <c r="AZ35" s="241"/>
      <c r="BA35" s="242"/>
      <c r="BB35" s="296"/>
      <c r="BC35" s="297"/>
      <c r="BD35" s="297"/>
      <c r="BE35" s="297"/>
      <c r="BF35" s="297"/>
      <c r="BG35" s="298"/>
    </row>
    <row r="36" spans="2:59" ht="20.25" customHeight="1" x14ac:dyDescent="0.4">
      <c r="B36" s="252">
        <f t="shared" si="10"/>
        <v>11</v>
      </c>
      <c r="C36" s="253"/>
      <c r="D36" s="254"/>
      <c r="E36" s="285"/>
      <c r="F36" s="254"/>
      <c r="G36" s="259"/>
      <c r="H36" s="260"/>
      <c r="I36" s="260"/>
      <c r="J36" s="260"/>
      <c r="K36" s="261"/>
      <c r="L36" s="286"/>
      <c r="M36" s="287"/>
      <c r="N36" s="287"/>
      <c r="O36" s="288"/>
      <c r="P36" s="268" t="s">
        <v>56</v>
      </c>
      <c r="Q36" s="269"/>
      <c r="R36" s="270"/>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237">
        <f t="shared" ref="AX36" si="12">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253"/>
      <c r="D37" s="254"/>
      <c r="E37" s="255"/>
      <c r="F37" s="256"/>
      <c r="G37" s="259"/>
      <c r="H37" s="260"/>
      <c r="I37" s="260"/>
      <c r="J37" s="260"/>
      <c r="K37" s="261"/>
      <c r="L37" s="262"/>
      <c r="M37" s="263"/>
      <c r="N37" s="263"/>
      <c r="O37" s="264"/>
      <c r="P37" s="299" t="s">
        <v>57</v>
      </c>
      <c r="Q37" s="300"/>
      <c r="R37" s="301"/>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254"/>
      <c r="E38" s="285"/>
      <c r="F38" s="254"/>
      <c r="G38" s="259"/>
      <c r="H38" s="260"/>
      <c r="I38" s="260"/>
      <c r="J38" s="260"/>
      <c r="K38" s="261"/>
      <c r="L38" s="286"/>
      <c r="M38" s="287"/>
      <c r="N38" s="287"/>
      <c r="O38" s="288"/>
      <c r="P38" s="268" t="s">
        <v>56</v>
      </c>
      <c r="Q38" s="269"/>
      <c r="R38" s="270"/>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237">
        <f t="shared" ref="AX38" si="13">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253"/>
      <c r="D39" s="254"/>
      <c r="E39" s="255"/>
      <c r="F39" s="256"/>
      <c r="G39" s="259"/>
      <c r="H39" s="260"/>
      <c r="I39" s="260"/>
      <c r="J39" s="260"/>
      <c r="K39" s="261"/>
      <c r="L39" s="262"/>
      <c r="M39" s="263"/>
      <c r="N39" s="263"/>
      <c r="O39" s="264"/>
      <c r="P39" s="299" t="s">
        <v>57</v>
      </c>
      <c r="Q39" s="300"/>
      <c r="R39" s="301"/>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254"/>
      <c r="E40" s="285"/>
      <c r="F40" s="254"/>
      <c r="G40" s="259"/>
      <c r="H40" s="260"/>
      <c r="I40" s="260"/>
      <c r="J40" s="260"/>
      <c r="K40" s="261"/>
      <c r="L40" s="286"/>
      <c r="M40" s="287"/>
      <c r="N40" s="287"/>
      <c r="O40" s="288"/>
      <c r="P40" s="268" t="s">
        <v>56</v>
      </c>
      <c r="Q40" s="269"/>
      <c r="R40" s="270"/>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237">
        <f t="shared" ref="AX40" si="14">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253"/>
      <c r="D41" s="254"/>
      <c r="E41" s="255"/>
      <c r="F41" s="256"/>
      <c r="G41" s="259"/>
      <c r="H41" s="260"/>
      <c r="I41" s="260"/>
      <c r="J41" s="260"/>
      <c r="K41" s="261"/>
      <c r="L41" s="262"/>
      <c r="M41" s="263"/>
      <c r="N41" s="263"/>
      <c r="O41" s="264"/>
      <c r="P41" s="299" t="s">
        <v>57</v>
      </c>
      <c r="Q41" s="300"/>
      <c r="R41" s="301"/>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254"/>
      <c r="E42" s="285"/>
      <c r="F42" s="254"/>
      <c r="G42" s="259"/>
      <c r="H42" s="260"/>
      <c r="I42" s="260"/>
      <c r="J42" s="260"/>
      <c r="K42" s="261"/>
      <c r="L42" s="286"/>
      <c r="M42" s="287"/>
      <c r="N42" s="287"/>
      <c r="O42" s="288"/>
      <c r="P42" s="268" t="s">
        <v>56</v>
      </c>
      <c r="Q42" s="269"/>
      <c r="R42" s="270"/>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237">
        <f t="shared" ref="AX42" si="15">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253"/>
      <c r="D43" s="254"/>
      <c r="E43" s="255"/>
      <c r="F43" s="256"/>
      <c r="G43" s="259"/>
      <c r="H43" s="260"/>
      <c r="I43" s="260"/>
      <c r="J43" s="260"/>
      <c r="K43" s="261"/>
      <c r="L43" s="262"/>
      <c r="M43" s="263"/>
      <c r="N43" s="263"/>
      <c r="O43" s="264"/>
      <c r="P43" s="299" t="s">
        <v>57</v>
      </c>
      <c r="Q43" s="300"/>
      <c r="R43" s="301"/>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254"/>
      <c r="E44" s="285"/>
      <c r="F44" s="254"/>
      <c r="G44" s="259"/>
      <c r="H44" s="260"/>
      <c r="I44" s="260"/>
      <c r="J44" s="260"/>
      <c r="K44" s="261"/>
      <c r="L44" s="286"/>
      <c r="M44" s="287"/>
      <c r="N44" s="287"/>
      <c r="O44" s="288"/>
      <c r="P44" s="268" t="s">
        <v>56</v>
      </c>
      <c r="Q44" s="269"/>
      <c r="R44" s="270"/>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237">
        <f t="shared" ref="AX44" si="16">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253"/>
      <c r="D45" s="254"/>
      <c r="E45" s="255"/>
      <c r="F45" s="256"/>
      <c r="G45" s="259"/>
      <c r="H45" s="260"/>
      <c r="I45" s="260"/>
      <c r="J45" s="260"/>
      <c r="K45" s="261"/>
      <c r="L45" s="262"/>
      <c r="M45" s="263"/>
      <c r="N45" s="263"/>
      <c r="O45" s="264"/>
      <c r="P45" s="299" t="s">
        <v>57</v>
      </c>
      <c r="Q45" s="300"/>
      <c r="R45" s="301"/>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254"/>
      <c r="E46" s="285"/>
      <c r="F46" s="254"/>
      <c r="G46" s="259"/>
      <c r="H46" s="260"/>
      <c r="I46" s="260"/>
      <c r="J46" s="260"/>
      <c r="K46" s="261"/>
      <c r="L46" s="286"/>
      <c r="M46" s="287"/>
      <c r="N46" s="287"/>
      <c r="O46" s="288"/>
      <c r="P46" s="268" t="s">
        <v>56</v>
      </c>
      <c r="Q46" s="269"/>
      <c r="R46" s="270"/>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237">
        <f t="shared" ref="AX46" si="17">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253"/>
      <c r="D47" s="254"/>
      <c r="E47" s="255"/>
      <c r="F47" s="256"/>
      <c r="G47" s="259"/>
      <c r="H47" s="260"/>
      <c r="I47" s="260"/>
      <c r="J47" s="260"/>
      <c r="K47" s="261"/>
      <c r="L47" s="262"/>
      <c r="M47" s="263"/>
      <c r="N47" s="263"/>
      <c r="O47" s="264"/>
      <c r="P47" s="299" t="s">
        <v>57</v>
      </c>
      <c r="Q47" s="300"/>
      <c r="R47" s="301"/>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254"/>
      <c r="E48" s="285"/>
      <c r="F48" s="254"/>
      <c r="G48" s="259"/>
      <c r="H48" s="260"/>
      <c r="I48" s="260"/>
      <c r="J48" s="260"/>
      <c r="K48" s="261"/>
      <c r="L48" s="286"/>
      <c r="M48" s="287"/>
      <c r="N48" s="287"/>
      <c r="O48" s="288"/>
      <c r="P48" s="268" t="s">
        <v>56</v>
      </c>
      <c r="Q48" s="269"/>
      <c r="R48" s="270"/>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237">
        <f t="shared" ref="AX48" si="18">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253"/>
      <c r="D49" s="254"/>
      <c r="E49" s="255"/>
      <c r="F49" s="256"/>
      <c r="G49" s="259"/>
      <c r="H49" s="260"/>
      <c r="I49" s="260"/>
      <c r="J49" s="260"/>
      <c r="K49" s="261"/>
      <c r="L49" s="262"/>
      <c r="M49" s="263"/>
      <c r="N49" s="263"/>
      <c r="O49" s="264"/>
      <c r="P49" s="299" t="s">
        <v>57</v>
      </c>
      <c r="Q49" s="300"/>
      <c r="R49" s="301"/>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254"/>
      <c r="E50" s="285"/>
      <c r="F50" s="254"/>
      <c r="G50" s="259"/>
      <c r="H50" s="260"/>
      <c r="I50" s="260"/>
      <c r="J50" s="260"/>
      <c r="K50" s="261"/>
      <c r="L50" s="286"/>
      <c r="M50" s="287"/>
      <c r="N50" s="287"/>
      <c r="O50" s="288"/>
      <c r="P50" s="268" t="s">
        <v>56</v>
      </c>
      <c r="Q50" s="269"/>
      <c r="R50" s="270"/>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237">
        <f t="shared" ref="AX50" si="19">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02"/>
      <c r="D51" s="303"/>
      <c r="E51" s="285"/>
      <c r="F51" s="254"/>
      <c r="G51" s="259"/>
      <c r="H51" s="260"/>
      <c r="I51" s="260"/>
      <c r="J51" s="260"/>
      <c r="K51" s="261"/>
      <c r="L51" s="286"/>
      <c r="M51" s="287"/>
      <c r="N51" s="287"/>
      <c r="O51" s="288"/>
      <c r="P51" s="249" t="s">
        <v>57</v>
      </c>
      <c r="Q51" s="250"/>
      <c r="R51" s="25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237"/>
      <c r="AY51" s="238"/>
      <c r="AZ51" s="241"/>
      <c r="BA51" s="242"/>
      <c r="BB51" s="246"/>
      <c r="BC51" s="247"/>
      <c r="BD51" s="247"/>
      <c r="BE51" s="247"/>
      <c r="BF51" s="247"/>
      <c r="BG51" s="24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656</v>
      </c>
      <c r="AY52" s="307"/>
      <c r="AZ52" s="308">
        <f>SUM(AZ16:BA51)</f>
        <v>164</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230</v>
      </c>
      <c r="AV55" s="160">
        <v>10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231</v>
      </c>
      <c r="AQ56" s="143" t="s">
        <v>232</v>
      </c>
      <c r="AR56" s="162">
        <f>COUNTIFS($C$16:$D$51,"登録訪問介護員",$E$16:$F$51,"C")</f>
        <v>3</v>
      </c>
      <c r="AS56" s="163"/>
      <c r="AU56" s="143" t="s">
        <v>233</v>
      </c>
      <c r="AV56" s="162">
        <f>COUNTIFS($C$16:$D$51,"登録訪問介護員",$E$16:$F$51,"D")</f>
        <v>0</v>
      </c>
      <c r="AW56" s="163"/>
      <c r="BA56" s="158" t="s">
        <v>4</v>
      </c>
      <c r="BB56" s="159"/>
      <c r="BC56" s="158" t="s">
        <v>128</v>
      </c>
      <c r="BD56" s="176"/>
      <c r="BE56" s="176"/>
      <c r="BF56" s="159"/>
    </row>
    <row r="57" spans="2:59" ht="20.25" customHeight="1" x14ac:dyDescent="0.4">
      <c r="C57" s="314" t="s">
        <v>205</v>
      </c>
      <c r="D57" s="314"/>
      <c r="E57" s="314"/>
      <c r="F57" s="315">
        <v>30</v>
      </c>
      <c r="G57" s="315"/>
      <c r="H57" s="315">
        <v>31</v>
      </c>
      <c r="I57" s="315"/>
      <c r="J57" s="315">
        <v>31</v>
      </c>
      <c r="K57" s="315"/>
      <c r="L57" s="316">
        <f>SUM(F57:K57)</f>
        <v>92</v>
      </c>
      <c r="M57" s="316"/>
      <c r="N57" s="1"/>
      <c r="O57" s="1"/>
      <c r="P57" s="1"/>
      <c r="Q57" s="1"/>
      <c r="R57" s="1"/>
      <c r="S57" s="1"/>
      <c r="T57" s="1"/>
      <c r="U57" s="158" t="s">
        <v>4</v>
      </c>
      <c r="V57" s="159"/>
      <c r="W57" s="167">
        <f>SUMIFS($AX$16:$AY$51,$C$16:$D$51,"訪問介護員",$E$16:$F$51,"A")+SUMIFS($AX$16:$AY$51,$C$16:$D$51,"サービス提供責任者",$E$16:$F$51,"A")</f>
        <v>160</v>
      </c>
      <c r="X57" s="168"/>
      <c r="Y57" s="169">
        <f>SUMIFS($AZ$16:$BA$51,$C$16:$D$51,"訪問介護員",$E$16:$F$51,"A")+SUMIFS($AZ$16:$BA$51,$C$16:$D$51,"サービス提供責任者",$E$16:$F$51,"A")</f>
        <v>40</v>
      </c>
      <c r="Z57" s="170"/>
      <c r="AA57" s="1"/>
      <c r="AB57" s="165">
        <v>0</v>
      </c>
      <c r="AC57" s="166"/>
      <c r="AD57" s="180">
        <v>0</v>
      </c>
      <c r="AE57" s="181"/>
      <c r="AH57" s="165">
        <v>1</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206</v>
      </c>
      <c r="D58" s="314"/>
      <c r="E58" s="314"/>
      <c r="F58" s="315">
        <v>15</v>
      </c>
      <c r="G58" s="315"/>
      <c r="H58" s="315">
        <v>16</v>
      </c>
      <c r="I58" s="315"/>
      <c r="J58" s="315">
        <v>15</v>
      </c>
      <c r="K58" s="315"/>
      <c r="L58" s="316">
        <f>SUM(F58:K58)</f>
        <v>46</v>
      </c>
      <c r="M58" s="316"/>
      <c r="N58" s="1"/>
      <c r="O58" s="1"/>
      <c r="P58" s="1"/>
      <c r="Q58" s="1"/>
      <c r="R58" s="1"/>
      <c r="S58" s="1"/>
      <c r="T58" s="1"/>
      <c r="U58" s="158" t="s">
        <v>5</v>
      </c>
      <c r="V58" s="159"/>
      <c r="W58" s="167">
        <f>SUMIFS($AX$16:$AY$51,$C$16:$D$51,"訪問介護員",$E$16:$F$51,"B")+SUMIFS($AX$16:$AY$51,$C$16:$D$51,"サービス提供責任者",$E$16:$F$51,"B")</f>
        <v>80</v>
      </c>
      <c r="X58" s="168"/>
      <c r="Y58" s="169">
        <f>SUMIFS($AZ$16:$BA$51,$C$16:$D$51,"訪問介護員",$E$16:$F$51,"B")+SUMIFS($AZ$16:$BA$51,$C$16:$D$51,"サービス提供責任者",$E$16:$F$51,"B")</f>
        <v>20</v>
      </c>
      <c r="Z58" s="170"/>
      <c r="AA58" s="1"/>
      <c r="AB58" s="165">
        <v>80</v>
      </c>
      <c r="AC58" s="166"/>
      <c r="AD58" s="180">
        <v>20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v>0.3</v>
      </c>
      <c r="G59" s="326"/>
      <c r="H59" s="326">
        <v>0.4</v>
      </c>
      <c r="I59" s="326"/>
      <c r="J59" s="326">
        <v>0.3</v>
      </c>
      <c r="K59" s="326"/>
      <c r="L59" s="327">
        <f>SUM(F59:K59)</f>
        <v>1</v>
      </c>
      <c r="M59" s="327"/>
      <c r="N59" s="1"/>
      <c r="O59" s="27"/>
      <c r="P59" s="28" t="s">
        <v>67</v>
      </c>
      <c r="Q59" s="28"/>
      <c r="R59" s="1"/>
      <c r="S59" s="1"/>
      <c r="T59" s="1"/>
      <c r="U59" s="158" t="s">
        <v>6</v>
      </c>
      <c r="V59" s="159"/>
      <c r="W59" s="167">
        <f>SUMIFS($AX$16:$AY$51,$C$16:$D$51,"訪問介護員",$E$16:$F$51,"C")+SUMIFS($AX$16:$AY$51,$C$16:$D$51,"サービス提供責任者",$E$16:$F$51,"C")</f>
        <v>208</v>
      </c>
      <c r="X59" s="168"/>
      <c r="Y59" s="169">
        <f>SUMIFS($AZ$16:$BA$51,$C$16:$D$51,"訪問介護員",$E$16:$F$51,"C")+SUMIFS($AZ$16:$BA$51,$C$16:$D$51,"サービス提供責任者",$E$16:$F$51,"C")</f>
        <v>52</v>
      </c>
      <c r="Z59" s="170"/>
      <c r="AA59" s="1"/>
      <c r="AB59" s="165">
        <v>208</v>
      </c>
      <c r="AC59" s="166"/>
      <c r="AD59" s="171">
        <v>52</v>
      </c>
      <c r="AE59" s="172"/>
      <c r="AH59" s="167" t="s">
        <v>81</v>
      </c>
      <c r="AI59" s="168"/>
      <c r="AJ59" s="1"/>
      <c r="AK59" s="1"/>
      <c r="AL59" s="1"/>
      <c r="AM59" s="158" t="s">
        <v>6</v>
      </c>
      <c r="AN59" s="159"/>
      <c r="AO59" s="167">
        <f>SUMIFS($AX$16:$AY$51,$C$16:$D$51,"登録訪問介護員",$E$16:$F$51,"C")</f>
        <v>127.99999999999997</v>
      </c>
      <c r="AP59" s="168"/>
      <c r="AQ59" s="169">
        <f>SUMIFS($AZ$16:$BA$51,$C$16:$D$51,"登録訪問介護員",$E$16:$F$51,"C")</f>
        <v>31.999999999999993</v>
      </c>
      <c r="AR59" s="170"/>
      <c r="AS59" s="1"/>
      <c r="AT59" s="165">
        <v>120</v>
      </c>
      <c r="AU59" s="166"/>
      <c r="AV59" s="171">
        <v>30</v>
      </c>
      <c r="AW59" s="172"/>
      <c r="BA59" s="158" t="s">
        <v>7</v>
      </c>
      <c r="BB59" s="159"/>
      <c r="BC59" s="158" t="s">
        <v>172</v>
      </c>
      <c r="BD59" s="176"/>
      <c r="BE59" s="176"/>
      <c r="BF59" s="159"/>
    </row>
    <row r="60" spans="2:59" ht="20.25" customHeight="1" x14ac:dyDescent="0.4">
      <c r="C60" s="314" t="s">
        <v>64</v>
      </c>
      <c r="D60" s="314"/>
      <c r="E60" s="314"/>
      <c r="F60" s="327">
        <f>SUM(F57:G59)</f>
        <v>45.3</v>
      </c>
      <c r="G60" s="327"/>
      <c r="H60" s="327">
        <f>SUM(H57:I59)</f>
        <v>47.4</v>
      </c>
      <c r="I60" s="327"/>
      <c r="J60" s="327">
        <f>SUM(J57:K59)</f>
        <v>46.3</v>
      </c>
      <c r="K60" s="327"/>
      <c r="L60" s="327">
        <f>SUM(L57:M59)</f>
        <v>139</v>
      </c>
      <c r="M60" s="327"/>
      <c r="N60" s="328" t="s">
        <v>66</v>
      </c>
      <c r="O60" s="329"/>
      <c r="P60" s="182">
        <f>L60/3</f>
        <v>46.333333333333336</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8" t="s">
        <v>64</v>
      </c>
      <c r="V61" s="159"/>
      <c r="W61" s="167">
        <f>SUM(W57:X60)</f>
        <v>448</v>
      </c>
      <c r="X61" s="168"/>
      <c r="Y61" s="169">
        <f>SUM(Y57:Z60)</f>
        <v>112</v>
      </c>
      <c r="Z61" s="170"/>
      <c r="AA61" s="1"/>
      <c r="AB61" s="167">
        <f>SUM(AB57:AC60)</f>
        <v>288</v>
      </c>
      <c r="AC61" s="168"/>
      <c r="AD61" s="169">
        <f>SUM(AD57:AE60)</f>
        <v>72</v>
      </c>
      <c r="AE61" s="170"/>
      <c r="AH61" s="167">
        <f>SUM(AH57:AI58)</f>
        <v>1</v>
      </c>
      <c r="AI61" s="168"/>
      <c r="AJ61" s="1"/>
      <c r="AK61" s="1"/>
      <c r="AL61" s="1"/>
      <c r="AM61" s="158" t="s">
        <v>64</v>
      </c>
      <c r="AN61" s="159"/>
      <c r="AO61" s="167">
        <f>SUM(AO59:AP60)</f>
        <v>127.99999999999997</v>
      </c>
      <c r="AP61" s="168"/>
      <c r="AQ61" s="169">
        <f>SUM(AQ59:AR60)</f>
        <v>31.999999999999993</v>
      </c>
      <c r="AR61" s="170"/>
      <c r="AS61" s="1"/>
      <c r="AT61" s="167">
        <f>SUM(AT59:AU60)</f>
        <v>120</v>
      </c>
      <c r="AU61" s="168"/>
      <c r="AV61" s="169">
        <f>SUM(AV59:AW60)</f>
        <v>30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46.333333333333336</v>
      </c>
      <c r="D63" s="320"/>
      <c r="E63" s="141" t="s">
        <v>68</v>
      </c>
      <c r="F63" s="317">
        <v>40</v>
      </c>
      <c r="G63" s="318"/>
      <c r="H63" s="141" t="s">
        <v>69</v>
      </c>
      <c r="I63" s="319">
        <f>C63/F63</f>
        <v>1.1583333333333334</v>
      </c>
      <c r="J63" s="320"/>
      <c r="K63" s="141" t="s">
        <v>70</v>
      </c>
      <c r="L63" s="323">
        <f>IF(C63&lt;40,1,ROUNDUP(I63,1))</f>
        <v>1.2000000000000002</v>
      </c>
      <c r="M63" s="324"/>
      <c r="N63" s="325"/>
      <c r="O63" s="1"/>
      <c r="S63" s="1"/>
      <c r="T63" s="1"/>
      <c r="U63" s="2" t="s">
        <v>110</v>
      </c>
      <c r="V63" s="1"/>
      <c r="W63" s="1"/>
      <c r="X63" s="1"/>
      <c r="Y63" s="1"/>
      <c r="Z63" s="1"/>
      <c r="AA63" s="40" t="s">
        <v>248</v>
      </c>
      <c r="AB63" s="330" t="s">
        <v>249</v>
      </c>
      <c r="AC63" s="33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72</v>
      </c>
      <c r="V66" s="174"/>
      <c r="W66" s="174"/>
      <c r="X66" s="175"/>
      <c r="Y66" s="141" t="s">
        <v>68</v>
      </c>
      <c r="Z66" s="158">
        <f>IF($AB$63="週",$AW$5,$BA$5)</f>
        <v>40</v>
      </c>
      <c r="AA66" s="176"/>
      <c r="AB66" s="176"/>
      <c r="AC66" s="159"/>
      <c r="AD66" s="141" t="s">
        <v>69</v>
      </c>
      <c r="AE66" s="177">
        <f>ROUNDDOWN(U66/Z66,1)</f>
        <v>1.8</v>
      </c>
      <c r="AF66" s="178"/>
      <c r="AG66" s="178"/>
      <c r="AH66" s="179"/>
      <c r="AI66" s="1"/>
      <c r="AJ66" s="1"/>
      <c r="AK66" s="1"/>
      <c r="AL66" s="1"/>
      <c r="AM66" s="173">
        <f>IF($AB$63="週",AV61,AT61)</f>
        <v>30</v>
      </c>
      <c r="AN66" s="174"/>
      <c r="AO66" s="174"/>
      <c r="AP66" s="175"/>
      <c r="AQ66" s="141" t="s">
        <v>68</v>
      </c>
      <c r="AR66" s="158">
        <f>IF($AB$63="週",$AW$5,$BA$5)</f>
        <v>40</v>
      </c>
      <c r="AS66" s="176"/>
      <c r="AT66" s="176"/>
      <c r="AU66" s="159"/>
      <c r="AV66" s="141" t="s">
        <v>69</v>
      </c>
      <c r="AW66" s="177">
        <f>ROUNDDOWN(AM66/AR66,1)</f>
        <v>0.7</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237</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1</v>
      </c>
      <c r="V71" s="176"/>
      <c r="W71" s="176"/>
      <c r="X71" s="159"/>
      <c r="Y71" s="141" t="s">
        <v>204</v>
      </c>
      <c r="Z71" s="177">
        <f>AE66</f>
        <v>1.8</v>
      </c>
      <c r="AA71" s="178"/>
      <c r="AB71" s="178"/>
      <c r="AC71" s="179"/>
      <c r="AD71" s="141" t="s">
        <v>69</v>
      </c>
      <c r="AE71" s="154">
        <f>ROUNDDOWN(U71+Z71,1)</f>
        <v>2.8</v>
      </c>
      <c r="AF71" s="155"/>
      <c r="AG71" s="155"/>
      <c r="AH71" s="156"/>
      <c r="AI71" s="1"/>
      <c r="AJ71" s="1"/>
      <c r="AK71" s="1"/>
      <c r="AL71" s="1"/>
      <c r="AM71" s="1"/>
      <c r="AN71" s="12"/>
      <c r="AO71" s="13"/>
      <c r="AP71" s="13"/>
      <c r="AQ71" s="1"/>
      <c r="AR71" s="1"/>
      <c r="AS71" s="1"/>
      <c r="AT71" s="1"/>
      <c r="AU71" s="1"/>
      <c r="AV71" s="1"/>
      <c r="AW71" s="1"/>
      <c r="AX71" s="1"/>
      <c r="BA71" s="1"/>
      <c r="BB71" s="1"/>
      <c r="BC71" s="154">
        <f>AE71+AW66</f>
        <v>3.5</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L55:M55"/>
    <mergeCell ref="C58:E58"/>
    <mergeCell ref="F58:G58"/>
    <mergeCell ref="H58:I58"/>
    <mergeCell ref="J58:K58"/>
    <mergeCell ref="L58:M58"/>
    <mergeCell ref="C57:E57"/>
    <mergeCell ref="F57:G57"/>
    <mergeCell ref="H57:I57"/>
    <mergeCell ref="J57:K5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K7:M7"/>
    <mergeCell ref="O7:Q7"/>
    <mergeCell ref="S7:T7"/>
    <mergeCell ref="B8:U8"/>
    <mergeCell ref="B9:U9"/>
    <mergeCell ref="B4:I4"/>
    <mergeCell ref="K6:M6"/>
    <mergeCell ref="O6:Q6"/>
    <mergeCell ref="S6:T6"/>
    <mergeCell ref="AP1:BD1"/>
    <mergeCell ref="X2:Y2"/>
    <mergeCell ref="AA2:AB2"/>
    <mergeCell ref="AE2:AF2"/>
    <mergeCell ref="AP2:BD2"/>
    <mergeCell ref="BC3:BF3"/>
    <mergeCell ref="BA5:BB5"/>
    <mergeCell ref="AS5:AT5"/>
    <mergeCell ref="BA7:BB7"/>
    <mergeCell ref="AW5:AX5"/>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W56:X56"/>
    <mergeCell ref="Y56:Z56"/>
    <mergeCell ref="W55:Z55"/>
    <mergeCell ref="U55:V56"/>
    <mergeCell ref="AB55:AE55"/>
    <mergeCell ref="AB56:AC56"/>
    <mergeCell ref="AD56:AE56"/>
    <mergeCell ref="AB57:AC57"/>
    <mergeCell ref="AD57:AE57"/>
    <mergeCell ref="W57:X57"/>
    <mergeCell ref="Y57:Z57"/>
    <mergeCell ref="U57:V57"/>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s>
  <phoneticPr fontId="1"/>
  <dataValidations count="8">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S34:AW34 S36:AW36 S38:AW38 S40:AW40 S42:AW42 S44:AW44 S46:AW46 S48:AW48 S50:AW50 S18:AW18 S30:AW30 S20:AW20 S22:AW22 S24:AW24 S26:AW26 S28:AW28 S32:AW32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I78"/>
  <sheetViews>
    <sheetView showGridLines="0" tabSelected="1" view="pageBreakPreview" zoomScale="55" zoomScaleNormal="55" zoomScaleSheetLayoutView="5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B1" s="15" t="s">
        <v>264</v>
      </c>
      <c r="C1" s="3"/>
      <c r="D1" s="3"/>
      <c r="G1" s="6"/>
      <c r="H1" s="6"/>
      <c r="J1" s="3"/>
      <c r="K1" s="6" t="s">
        <v>17</v>
      </c>
      <c r="L1" s="3"/>
      <c r="M1" s="3"/>
      <c r="AN1" s="8" t="s">
        <v>20</v>
      </c>
      <c r="AO1" s="8" t="s">
        <v>18</v>
      </c>
      <c r="AP1" s="183" t="s">
        <v>185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3</v>
      </c>
      <c r="Y2" s="185"/>
      <c r="Z2" s="18" t="s">
        <v>18</v>
      </c>
      <c r="AA2" s="186">
        <f>IF(X2=0,"",YEAR(DATE(2018+X2,1,1)))</f>
        <v>2021</v>
      </c>
      <c r="AB2" s="186"/>
      <c r="AC2" s="19" t="s">
        <v>22</v>
      </c>
      <c r="AD2" s="19" t="s">
        <v>23</v>
      </c>
      <c r="AE2" s="185">
        <v>4</v>
      </c>
      <c r="AF2" s="185"/>
      <c r="AG2" s="19" t="s">
        <v>24</v>
      </c>
      <c r="AM2" s="14"/>
      <c r="AN2" s="8" t="s">
        <v>19</v>
      </c>
      <c r="AO2" s="8" t="s">
        <v>18</v>
      </c>
      <c r="AP2" s="187"/>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195</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0">
        <v>8</v>
      </c>
      <c r="AT5" s="190"/>
      <c r="AU5" s="71" t="s">
        <v>58</v>
      </c>
      <c r="AV5" s="70"/>
      <c r="AW5" s="190">
        <v>40</v>
      </c>
      <c r="AX5" s="190"/>
      <c r="AY5" s="71" t="s">
        <v>59</v>
      </c>
      <c r="AZ5" s="70"/>
      <c r="BA5" s="190">
        <v>160</v>
      </c>
      <c r="BB5" s="190"/>
      <c r="BC5" s="71" t="s">
        <v>217</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c r="L6" s="195"/>
      <c r="M6" s="195"/>
      <c r="N6" s="68" t="s">
        <v>51</v>
      </c>
      <c r="O6" s="195"/>
      <c r="P6" s="195"/>
      <c r="Q6" s="195"/>
      <c r="R6" s="64" t="s">
        <v>124</v>
      </c>
      <c r="S6" s="196" t="str">
        <f>IF(OR(K6="",O6=""),"",(O6+IF(K6&gt;O6,1,0)-K6)*24)</f>
        <v/>
      </c>
      <c r="T6" s="196"/>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195"/>
      <c r="L7" s="195"/>
      <c r="M7" s="195"/>
      <c r="N7" s="68" t="s">
        <v>51</v>
      </c>
      <c r="O7" s="195"/>
      <c r="P7" s="195"/>
      <c r="Q7" s="195"/>
      <c r="R7" s="64" t="s">
        <v>124</v>
      </c>
      <c r="S7" s="196" t="str">
        <f>IF(OR(K7="",O7=""),"",(O7+IF(K7&gt;O7,1,0)-K7)*24)</f>
        <v/>
      </c>
      <c r="T7" s="196"/>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193">
        <f>DAY(EOMONTH(DATE(AA2,AE2,1),0))</f>
        <v>30</v>
      </c>
      <c r="BB7" s="194"/>
      <c r="BC7" s="71" t="s">
        <v>61</v>
      </c>
      <c r="BF7" s="75"/>
      <c r="BH7" s="8"/>
    </row>
    <row r="8" spans="2:60" s="7" customFormat="1" ht="20.25" customHeight="1" x14ac:dyDescent="0.4">
      <c r="B8" s="197" t="s">
        <v>196</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34"/>
      <c r="Q11" s="34"/>
      <c r="R11" s="34"/>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193</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35"/>
      <c r="Q12" s="35"/>
      <c r="R12" s="35"/>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35"/>
      <c r="Q14" s="35"/>
      <c r="R14" s="35"/>
      <c r="S14" s="4">
        <f>WEEKDAY(DATE($AA$2,$AE$2,1))</f>
        <v>5</v>
      </c>
      <c r="T14" s="38">
        <f>WEEKDAY(DATE($AA$2,$AE$2,2))</f>
        <v>6</v>
      </c>
      <c r="U14" s="38">
        <f>WEEKDAY(DATE($AA$2,$AE$2,3))</f>
        <v>7</v>
      </c>
      <c r="V14" s="38">
        <f>WEEKDAY(DATE($AA$2,$AE$2,4))</f>
        <v>1</v>
      </c>
      <c r="W14" s="38">
        <f>WEEKDAY(DATE($AA$2,$AE$2,5))</f>
        <v>2</v>
      </c>
      <c r="X14" s="38">
        <f>WEEKDAY(DATE($AA$2,$AE$2,6))</f>
        <v>3</v>
      </c>
      <c r="Y14" s="5">
        <f>WEEKDAY(DATE($AA$2,$AE$2,7))</f>
        <v>4</v>
      </c>
      <c r="Z14" s="4">
        <f>WEEKDAY(DATE($AA$2,$AE$2,8))</f>
        <v>5</v>
      </c>
      <c r="AA14" s="38">
        <f>WEEKDAY(DATE($AA$2,$AE$2,9))</f>
        <v>6</v>
      </c>
      <c r="AB14" s="38">
        <f>WEEKDAY(DATE($AA$2,$AE$2,10))</f>
        <v>7</v>
      </c>
      <c r="AC14" s="38">
        <f>WEEKDAY(DATE($AA$2,$AE$2,11))</f>
        <v>1</v>
      </c>
      <c r="AD14" s="38">
        <f>WEEKDAY(DATE($AA$2,$AE$2,12))</f>
        <v>2</v>
      </c>
      <c r="AE14" s="38">
        <f>WEEKDAY(DATE($AA$2,$AE$2,13))</f>
        <v>3</v>
      </c>
      <c r="AF14" s="5">
        <f>WEEKDAY(DATE($AA$2,$AE$2,14))</f>
        <v>4</v>
      </c>
      <c r="AG14" s="4">
        <f>WEEKDAY(DATE($AA$2,$AE$2,15))</f>
        <v>5</v>
      </c>
      <c r="AH14" s="38">
        <f>WEEKDAY(DATE($AA$2,$AE$2,16))</f>
        <v>6</v>
      </c>
      <c r="AI14" s="38">
        <f>WEEKDAY(DATE($AA$2,$AE$2,17))</f>
        <v>7</v>
      </c>
      <c r="AJ14" s="38">
        <f>WEEKDAY(DATE($AA$2,$AE$2,18))</f>
        <v>1</v>
      </c>
      <c r="AK14" s="38">
        <f>WEEKDAY(DATE($AA$2,$AE$2,19))</f>
        <v>2</v>
      </c>
      <c r="AL14" s="38">
        <f>WEEKDAY(DATE($AA$2,$AE$2,20))</f>
        <v>3</v>
      </c>
      <c r="AM14" s="5">
        <f>WEEKDAY(DATE($AA$2,$AE$2,21))</f>
        <v>4</v>
      </c>
      <c r="AN14" s="4">
        <f>WEEKDAY(DATE($AA$2,$AE$2,22))</f>
        <v>5</v>
      </c>
      <c r="AO14" s="38">
        <f>WEEKDAY(DATE($AA$2,$AE$2,23))</f>
        <v>6</v>
      </c>
      <c r="AP14" s="38">
        <f>WEEKDAY(DATE($AA$2,$AE$2,24))</f>
        <v>7</v>
      </c>
      <c r="AQ14" s="38">
        <f>WEEKDAY(DATE($AA$2,$AE$2,25))</f>
        <v>1</v>
      </c>
      <c r="AR14" s="38">
        <f>WEEKDAY(DATE($AA$2,$AE$2,26))</f>
        <v>2</v>
      </c>
      <c r="AS14" s="38">
        <f>WEEKDAY(DATE($AA$2,$AE$2,27))</f>
        <v>3</v>
      </c>
      <c r="AT14" s="5">
        <f>WEEKDAY(DATE($AA$2,$AE$2,28))</f>
        <v>4</v>
      </c>
      <c r="AU14" s="4">
        <f>IF(AU13=29,WEEKDAY(DATE($AA$2,$AE$2,29)),0)</f>
        <v>0</v>
      </c>
      <c r="AV14" s="38">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36"/>
      <c r="Q15" s="36"/>
      <c r="R15" s="36"/>
      <c r="S15" s="20" t="str">
        <f>IF(S14=1,"日",IF(S14=2,"月",IF(S14=3,"火",IF(S14=4,"水",IF(S14=5,"木",IF(S14=6,"金","土"))))))</f>
        <v>木</v>
      </c>
      <c r="T15" s="21" t="str">
        <f t="shared" ref="T15:Y15" si="0">IF(T14=1,"日",IF(T14=2,"月",IF(T14=3,"火",IF(T14=4,"水",IF(T14=5,"木",IF(T14=6,"金","土"))))))</f>
        <v>金</v>
      </c>
      <c r="U15" s="21" t="str">
        <f t="shared" si="0"/>
        <v>土</v>
      </c>
      <c r="V15" s="21" t="str">
        <f t="shared" si="0"/>
        <v>日</v>
      </c>
      <c r="W15" s="21" t="str">
        <f t="shared" si="0"/>
        <v>月</v>
      </c>
      <c r="X15" s="21" t="str">
        <f t="shared" si="0"/>
        <v>火</v>
      </c>
      <c r="Y15" s="22" t="str">
        <f t="shared" si="0"/>
        <v>水</v>
      </c>
      <c r="Z15" s="20" t="str">
        <f t="shared" ref="Z15" si="1">IF(Z14=1,"日",IF(Z14=2,"月",IF(Z14=3,"火",IF(Z14=4,"水",IF(Z14=5,"木",IF(Z14=6,"金","土"))))))</f>
        <v>木</v>
      </c>
      <c r="AA15" s="21" t="str">
        <f t="shared" ref="AA15" si="2">IF(AA14=1,"日",IF(AA14=2,"月",IF(AA14=3,"火",IF(AA14=4,"水",IF(AA14=5,"木",IF(AA14=6,"金","土"))))))</f>
        <v>金</v>
      </c>
      <c r="AB15" s="21" t="str">
        <f t="shared" ref="AB15" si="3">IF(AB14=1,"日",IF(AB14=2,"月",IF(AB14=3,"火",IF(AB14=4,"水",IF(AB14=5,"木",IF(AB14=6,"金","土"))))))</f>
        <v>土</v>
      </c>
      <c r="AC15" s="21" t="str">
        <f t="shared" ref="AC15" si="4">IF(AC14=1,"日",IF(AC14=2,"月",IF(AC14=3,"火",IF(AC14=4,"水",IF(AC14=5,"木",IF(AC14=6,"金","土"))))))</f>
        <v>日</v>
      </c>
      <c r="AD15" s="21" t="str">
        <f t="shared" ref="AD15" si="5">IF(AD14=1,"日",IF(AD14=2,"月",IF(AD14=3,"火",IF(AD14=4,"水",IF(AD14=5,"木",IF(AD14=6,"金","土"))))))</f>
        <v>月</v>
      </c>
      <c r="AE15" s="21" t="str">
        <f t="shared" ref="AE15" si="6">IF(AE14=1,"日",IF(AE14=2,"月",IF(AE14=3,"火",IF(AE14=4,"水",IF(AE14=5,"木",IF(AE14=6,"金","土"))))))</f>
        <v>火</v>
      </c>
      <c r="AF15" s="22" t="str">
        <f t="shared" ref="AF15" si="7">IF(AF14=1,"日",IF(AF14=2,"月",IF(AF14=3,"火",IF(AF14=4,"水",IF(AF14=5,"木",IF(AF14=6,"金","土"))))))</f>
        <v>水</v>
      </c>
      <c r="AG15" s="20" t="str">
        <f t="shared" ref="AG15" si="8">IF(AG14=1,"日",IF(AG14=2,"月",IF(AG14=3,"火",IF(AG14=4,"水",IF(AG14=5,"木",IF(AG14=6,"金","土"))))))</f>
        <v>木</v>
      </c>
      <c r="AH15" s="21" t="str">
        <f t="shared" ref="AH15" si="9">IF(AH14=1,"日",IF(AH14=2,"月",IF(AH14=3,"火",IF(AH14=4,"水",IF(AH14=5,"木",IF(AH14=6,"金","土"))))))</f>
        <v>金</v>
      </c>
      <c r="AI15" s="21" t="str">
        <f t="shared" ref="AI15" si="10">IF(AI14=1,"日",IF(AI14=2,"月",IF(AI14=3,"火",IF(AI14=4,"水",IF(AI14=5,"木",IF(AI14=6,"金","土"))))))</f>
        <v>土</v>
      </c>
      <c r="AJ15" s="21" t="str">
        <f t="shared" ref="AJ15" si="11">IF(AJ14=1,"日",IF(AJ14=2,"月",IF(AJ14=3,"火",IF(AJ14=4,"水",IF(AJ14=5,"木",IF(AJ14=6,"金","土"))))))</f>
        <v>日</v>
      </c>
      <c r="AK15" s="21" t="str">
        <f t="shared" ref="AK15" si="12">IF(AK14=1,"日",IF(AK14=2,"月",IF(AK14=3,"火",IF(AK14=4,"水",IF(AK14=5,"木",IF(AK14=6,"金","土"))))))</f>
        <v>月</v>
      </c>
      <c r="AL15" s="21" t="str">
        <f t="shared" ref="AL15" si="13">IF(AL14=1,"日",IF(AL14=2,"月",IF(AL14=3,"火",IF(AL14=4,"水",IF(AL14=5,"木",IF(AL14=6,"金","土"))))))</f>
        <v>火</v>
      </c>
      <c r="AM15" s="22" t="str">
        <f t="shared" ref="AM15" si="14">IF(AM14=1,"日",IF(AM14=2,"月",IF(AM14=3,"火",IF(AM14=4,"水",IF(AM14=5,"木",IF(AM14=6,"金","土"))))))</f>
        <v>水</v>
      </c>
      <c r="AN15" s="20" t="str">
        <f t="shared" ref="AN15" si="15">IF(AN14=1,"日",IF(AN14=2,"月",IF(AN14=3,"火",IF(AN14=4,"水",IF(AN14=5,"木",IF(AN14=6,"金","土"))))))</f>
        <v>木</v>
      </c>
      <c r="AO15" s="21" t="str">
        <f t="shared" ref="AO15" si="16">IF(AO14=1,"日",IF(AO14=2,"月",IF(AO14=3,"火",IF(AO14=4,"水",IF(AO14=5,"木",IF(AO14=6,"金","土"))))))</f>
        <v>金</v>
      </c>
      <c r="AP15" s="21" t="str">
        <f t="shared" ref="AP15" si="17">IF(AP14=1,"日",IF(AP14=2,"月",IF(AP14=3,"火",IF(AP14=4,"水",IF(AP14=5,"木",IF(AP14=6,"金","土"))))))</f>
        <v>土</v>
      </c>
      <c r="AQ15" s="21" t="str">
        <f t="shared" ref="AQ15" si="18">IF(AQ14=1,"日",IF(AQ14=2,"月",IF(AQ14=3,"火",IF(AQ14=4,"水",IF(AQ14=5,"木",IF(AQ14=6,"金","土"))))))</f>
        <v>日</v>
      </c>
      <c r="AR15" s="21" t="str">
        <f t="shared" ref="AR15" si="19">IF(AR14=1,"日",IF(AR14=2,"月",IF(AR14=3,"火",IF(AR14=4,"水",IF(AR14=5,"木",IF(AR14=6,"金","土"))))))</f>
        <v>月</v>
      </c>
      <c r="AS15" s="21" t="str">
        <f t="shared" ref="AS15" si="20">IF(AS14=1,"日",IF(AS14=2,"月",IF(AS14=3,"火",IF(AS14=4,"水",IF(AS14=5,"木",IF(AS14=6,"金","土"))))))</f>
        <v>火</v>
      </c>
      <c r="AT15" s="22" t="str">
        <f t="shared" ref="AT15" si="21">IF(AT14=1,"日",IF(AT14=2,"月",IF(AT14=3,"火",IF(AT14=4,"水",IF(AT14=5,"木",IF(AT14=6,"金","土"))))))</f>
        <v>水</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c r="D16" s="347"/>
      <c r="E16" s="274"/>
      <c r="F16" s="344"/>
      <c r="G16" s="259"/>
      <c r="H16" s="339"/>
      <c r="I16" s="339"/>
      <c r="J16" s="339"/>
      <c r="K16" s="340"/>
      <c r="L16" s="276"/>
      <c r="M16" s="277"/>
      <c r="N16" s="277"/>
      <c r="O16" s="278"/>
      <c r="P16" s="279" t="s">
        <v>56</v>
      </c>
      <c r="Q16" s="280"/>
      <c r="R16" s="281"/>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35">
        <f>IF($BC$3="計画",SUM(S17:AT17),IF($BC$3="実績",SUM(S17:AW17),""))</f>
        <v>0</v>
      </c>
      <c r="AY16" s="236"/>
      <c r="AZ16" s="239">
        <f>IF($BC$3="計画",AX16/4,IF($BC$3="実績",AX16/($BA$7/7),""))</f>
        <v>0</v>
      </c>
      <c r="BA16" s="240"/>
      <c r="BB16" s="243"/>
      <c r="BC16" s="244"/>
      <c r="BD16" s="244"/>
      <c r="BE16" s="244"/>
      <c r="BF16" s="244"/>
      <c r="BG16" s="245"/>
    </row>
    <row r="17" spans="2:59" ht="20.25" customHeight="1" x14ac:dyDescent="0.4">
      <c r="B17" s="252"/>
      <c r="C17" s="335"/>
      <c r="D17" s="334"/>
      <c r="E17" s="345"/>
      <c r="F17" s="346"/>
      <c r="G17" s="341"/>
      <c r="H17" s="339"/>
      <c r="I17" s="339"/>
      <c r="J17" s="339"/>
      <c r="K17" s="340"/>
      <c r="L17" s="265"/>
      <c r="M17" s="266"/>
      <c r="N17" s="266"/>
      <c r="O17" s="267"/>
      <c r="P17" s="249" t="s">
        <v>57</v>
      </c>
      <c r="Q17" s="250"/>
      <c r="R17" s="25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237"/>
      <c r="AY17" s="238"/>
      <c r="AZ17" s="241"/>
      <c r="BA17" s="242"/>
      <c r="BB17" s="246"/>
      <c r="BC17" s="247"/>
      <c r="BD17" s="247"/>
      <c r="BE17" s="247"/>
      <c r="BF17" s="247"/>
      <c r="BG17" s="248"/>
    </row>
    <row r="18" spans="2:59" ht="20.25" customHeight="1" x14ac:dyDescent="0.4">
      <c r="B18" s="252">
        <f>B16+1</f>
        <v>2</v>
      </c>
      <c r="C18" s="253"/>
      <c r="D18" s="334"/>
      <c r="E18" s="255"/>
      <c r="F18" s="338"/>
      <c r="G18" s="259"/>
      <c r="H18" s="339"/>
      <c r="I18" s="339"/>
      <c r="J18" s="339"/>
      <c r="K18" s="340"/>
      <c r="L18" s="262"/>
      <c r="M18" s="263"/>
      <c r="N18" s="263"/>
      <c r="O18" s="264"/>
      <c r="P18" s="268" t="s">
        <v>56</v>
      </c>
      <c r="Q18" s="269"/>
      <c r="R18" s="270"/>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237">
        <f>IF($BC$3="計画",SUM(S19:AT19),IF($BC$3="実績",SUM(S19:AW19),""))</f>
        <v>0</v>
      </c>
      <c r="AY18" s="238"/>
      <c r="AZ18" s="241">
        <f>IF($BC$3="計画",AX18/4,IF($BC$3="実績",AX18/($BA$7/7),""))</f>
        <v>0</v>
      </c>
      <c r="BA18" s="242"/>
      <c r="BB18" s="282"/>
      <c r="BC18" s="283"/>
      <c r="BD18" s="283"/>
      <c r="BE18" s="283"/>
      <c r="BF18" s="283"/>
      <c r="BG18" s="284"/>
    </row>
    <row r="19" spans="2:59" ht="20.25" customHeight="1" x14ac:dyDescent="0.4">
      <c r="B19" s="252"/>
      <c r="C19" s="335"/>
      <c r="D19" s="334"/>
      <c r="E19" s="345"/>
      <c r="F19" s="346"/>
      <c r="G19" s="341"/>
      <c r="H19" s="339"/>
      <c r="I19" s="339"/>
      <c r="J19" s="339"/>
      <c r="K19" s="340"/>
      <c r="L19" s="265"/>
      <c r="M19" s="266"/>
      <c r="N19" s="266"/>
      <c r="O19" s="267"/>
      <c r="P19" s="249" t="s">
        <v>57</v>
      </c>
      <c r="Q19" s="250"/>
      <c r="R19" s="25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237"/>
      <c r="AY19" s="238"/>
      <c r="AZ19" s="241"/>
      <c r="BA19" s="242"/>
      <c r="BB19" s="246"/>
      <c r="BC19" s="247"/>
      <c r="BD19" s="247"/>
      <c r="BE19" s="247"/>
      <c r="BF19" s="247"/>
      <c r="BG19" s="248"/>
    </row>
    <row r="20" spans="2:59" ht="20.25" customHeight="1" x14ac:dyDescent="0.4">
      <c r="B20" s="252">
        <f t="shared" ref="B20" si="22">B18+1</f>
        <v>3</v>
      </c>
      <c r="C20" s="253"/>
      <c r="D20" s="334"/>
      <c r="E20" s="285"/>
      <c r="F20" s="334"/>
      <c r="G20" s="259"/>
      <c r="H20" s="339"/>
      <c r="I20" s="339"/>
      <c r="J20" s="339"/>
      <c r="K20" s="340"/>
      <c r="L20" s="286"/>
      <c r="M20" s="287"/>
      <c r="N20" s="287"/>
      <c r="O20" s="288"/>
      <c r="P20" s="268" t="s">
        <v>56</v>
      </c>
      <c r="Q20" s="269"/>
      <c r="R20" s="270"/>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237">
        <f>IF($BC$3="計画",SUM(S21:AT21),IF($BC$3="実績",SUM(S21:AW21),""))</f>
        <v>0</v>
      </c>
      <c r="AY20" s="238"/>
      <c r="AZ20" s="241">
        <f>IF($BC$3="計画",AX20/4,IF($BC$3="実績",AX20/($BA$7/7),""))</f>
        <v>0</v>
      </c>
      <c r="BA20" s="242"/>
      <c r="BB20" s="282"/>
      <c r="BC20" s="283"/>
      <c r="BD20" s="283"/>
      <c r="BE20" s="283"/>
      <c r="BF20" s="283"/>
      <c r="BG20" s="284"/>
    </row>
    <row r="21" spans="2:59" ht="20.25" customHeight="1" x14ac:dyDescent="0.4">
      <c r="B21" s="252"/>
      <c r="C21" s="335"/>
      <c r="D21" s="334"/>
      <c r="E21" s="336"/>
      <c r="F21" s="334"/>
      <c r="G21" s="341"/>
      <c r="H21" s="339"/>
      <c r="I21" s="339"/>
      <c r="J21" s="339"/>
      <c r="K21" s="340"/>
      <c r="L21" s="286"/>
      <c r="M21" s="287"/>
      <c r="N21" s="287"/>
      <c r="O21" s="288"/>
      <c r="P21" s="249" t="s">
        <v>57</v>
      </c>
      <c r="Q21" s="250"/>
      <c r="R21" s="25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237"/>
      <c r="AY21" s="238"/>
      <c r="AZ21" s="241"/>
      <c r="BA21" s="242"/>
      <c r="BB21" s="246"/>
      <c r="BC21" s="247"/>
      <c r="BD21" s="247"/>
      <c r="BE21" s="247"/>
      <c r="BF21" s="247"/>
      <c r="BG21" s="248"/>
    </row>
    <row r="22" spans="2:59" ht="20.25" customHeight="1" x14ac:dyDescent="0.4">
      <c r="B22" s="252">
        <f t="shared" ref="B22" si="23">B20+1</f>
        <v>4</v>
      </c>
      <c r="C22" s="253"/>
      <c r="D22" s="334"/>
      <c r="E22" s="285"/>
      <c r="F22" s="334"/>
      <c r="G22" s="259"/>
      <c r="H22" s="339"/>
      <c r="I22" s="339"/>
      <c r="J22" s="339"/>
      <c r="K22" s="340"/>
      <c r="L22" s="286"/>
      <c r="M22" s="287"/>
      <c r="N22" s="287"/>
      <c r="O22" s="288"/>
      <c r="P22" s="268" t="s">
        <v>56</v>
      </c>
      <c r="Q22" s="269"/>
      <c r="R22" s="270"/>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237">
        <f t="shared" ref="AX22" si="24">IF($BC$3="計画",SUM(S23:AT23),IF($BC$3="実績",SUM(S23:AW23),""))</f>
        <v>0</v>
      </c>
      <c r="AY22" s="238"/>
      <c r="AZ22" s="241">
        <f>IF($BC$3="計画",AX22/4,IF($BC$3="実績",AX22/($BA$7/7),""))</f>
        <v>0</v>
      </c>
      <c r="BA22" s="242"/>
      <c r="BB22" s="282"/>
      <c r="BC22" s="283"/>
      <c r="BD22" s="283"/>
      <c r="BE22" s="283"/>
      <c r="BF22" s="283"/>
      <c r="BG22" s="284"/>
    </row>
    <row r="23" spans="2:59" ht="20.25" customHeight="1" x14ac:dyDescent="0.4">
      <c r="B23" s="252"/>
      <c r="C23" s="335"/>
      <c r="D23" s="334"/>
      <c r="E23" s="336"/>
      <c r="F23" s="334"/>
      <c r="G23" s="341"/>
      <c r="H23" s="339"/>
      <c r="I23" s="339"/>
      <c r="J23" s="339"/>
      <c r="K23" s="340"/>
      <c r="L23" s="286"/>
      <c r="M23" s="287"/>
      <c r="N23" s="287"/>
      <c r="O23" s="288"/>
      <c r="P23" s="249" t="s">
        <v>57</v>
      </c>
      <c r="Q23" s="250"/>
      <c r="R23" s="25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237"/>
      <c r="AY23" s="238"/>
      <c r="AZ23" s="241"/>
      <c r="BA23" s="242"/>
      <c r="BB23" s="246"/>
      <c r="BC23" s="247"/>
      <c r="BD23" s="247"/>
      <c r="BE23" s="247"/>
      <c r="BF23" s="247"/>
      <c r="BG23" s="248"/>
    </row>
    <row r="24" spans="2:59" ht="20.25" customHeight="1" x14ac:dyDescent="0.4">
      <c r="B24" s="252">
        <f t="shared" ref="B24" si="25">B22+1</f>
        <v>5</v>
      </c>
      <c r="C24" s="253"/>
      <c r="D24" s="334"/>
      <c r="E24" s="285"/>
      <c r="F24" s="334"/>
      <c r="G24" s="259"/>
      <c r="H24" s="339"/>
      <c r="I24" s="339"/>
      <c r="J24" s="339"/>
      <c r="K24" s="340"/>
      <c r="L24" s="286"/>
      <c r="M24" s="287"/>
      <c r="N24" s="287"/>
      <c r="O24" s="288"/>
      <c r="P24" s="268" t="s">
        <v>56</v>
      </c>
      <c r="Q24" s="269"/>
      <c r="R24" s="270"/>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237">
        <f t="shared" ref="AX24" si="26">IF($BC$3="計画",SUM(S25:AT25),IF($BC$3="実績",SUM(S25:AW25),""))</f>
        <v>0</v>
      </c>
      <c r="AY24" s="238"/>
      <c r="AZ24" s="241">
        <f>IF($BC$3="計画",AX24/4,IF($BC$3="実績",AX24/($BA$7/7),""))</f>
        <v>0</v>
      </c>
      <c r="BA24" s="242"/>
      <c r="BB24" s="282"/>
      <c r="BC24" s="283"/>
      <c r="BD24" s="283"/>
      <c r="BE24" s="283"/>
      <c r="BF24" s="283"/>
      <c r="BG24" s="284"/>
    </row>
    <row r="25" spans="2:59" ht="20.25" customHeight="1" x14ac:dyDescent="0.4">
      <c r="B25" s="252"/>
      <c r="C25" s="335"/>
      <c r="D25" s="334"/>
      <c r="E25" s="336"/>
      <c r="F25" s="334"/>
      <c r="G25" s="341"/>
      <c r="H25" s="339"/>
      <c r="I25" s="339"/>
      <c r="J25" s="339"/>
      <c r="K25" s="340"/>
      <c r="L25" s="286"/>
      <c r="M25" s="287"/>
      <c r="N25" s="287"/>
      <c r="O25" s="288"/>
      <c r="P25" s="249" t="s">
        <v>57</v>
      </c>
      <c r="Q25" s="250"/>
      <c r="R25" s="25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237"/>
      <c r="AY25" s="238"/>
      <c r="AZ25" s="241"/>
      <c r="BA25" s="242"/>
      <c r="BB25" s="246"/>
      <c r="BC25" s="247"/>
      <c r="BD25" s="247"/>
      <c r="BE25" s="247"/>
      <c r="BF25" s="247"/>
      <c r="BG25" s="248"/>
    </row>
    <row r="26" spans="2:59" ht="20.25" customHeight="1" x14ac:dyDescent="0.4">
      <c r="B26" s="252">
        <f t="shared" ref="B26" si="27">B24+1</f>
        <v>6</v>
      </c>
      <c r="C26" s="253"/>
      <c r="D26" s="334"/>
      <c r="E26" s="285"/>
      <c r="F26" s="334"/>
      <c r="G26" s="259"/>
      <c r="H26" s="339"/>
      <c r="I26" s="339"/>
      <c r="J26" s="339"/>
      <c r="K26" s="340"/>
      <c r="L26" s="286"/>
      <c r="M26" s="287"/>
      <c r="N26" s="287"/>
      <c r="O26" s="288"/>
      <c r="P26" s="268" t="s">
        <v>56</v>
      </c>
      <c r="Q26" s="269"/>
      <c r="R26" s="270"/>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237">
        <f>IF($BC$3="計画",SUM(S27:AT27),IF($BC$3="実績",SUM(S27:AW27),""))</f>
        <v>0</v>
      </c>
      <c r="AY26" s="238"/>
      <c r="AZ26" s="241">
        <f>IF($BC$3="計画",AX26/4,IF($BC$3="実績",AX26/($BA$7/7),""))</f>
        <v>0</v>
      </c>
      <c r="BA26" s="242"/>
      <c r="BB26" s="282"/>
      <c r="BC26" s="283"/>
      <c r="BD26" s="283"/>
      <c r="BE26" s="283"/>
      <c r="BF26" s="283"/>
      <c r="BG26" s="284"/>
    </row>
    <row r="27" spans="2:59" ht="20.25" customHeight="1" x14ac:dyDescent="0.4">
      <c r="B27" s="252"/>
      <c r="C27" s="335"/>
      <c r="D27" s="334"/>
      <c r="E27" s="336"/>
      <c r="F27" s="334"/>
      <c r="G27" s="341"/>
      <c r="H27" s="339"/>
      <c r="I27" s="339"/>
      <c r="J27" s="339"/>
      <c r="K27" s="340"/>
      <c r="L27" s="286"/>
      <c r="M27" s="287"/>
      <c r="N27" s="287"/>
      <c r="O27" s="288"/>
      <c r="P27" s="249" t="s">
        <v>57</v>
      </c>
      <c r="Q27" s="250"/>
      <c r="R27" s="25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237"/>
      <c r="AY27" s="238"/>
      <c r="AZ27" s="241"/>
      <c r="BA27" s="242"/>
      <c r="BB27" s="246"/>
      <c r="BC27" s="247"/>
      <c r="BD27" s="247"/>
      <c r="BE27" s="247"/>
      <c r="BF27" s="247"/>
      <c r="BG27" s="248"/>
    </row>
    <row r="28" spans="2:59" ht="20.25" customHeight="1" x14ac:dyDescent="0.4">
      <c r="B28" s="252">
        <f t="shared" ref="B28" si="28">B26+1</f>
        <v>7</v>
      </c>
      <c r="C28" s="253"/>
      <c r="D28" s="334"/>
      <c r="E28" s="285"/>
      <c r="F28" s="334"/>
      <c r="G28" s="259"/>
      <c r="H28" s="339"/>
      <c r="I28" s="339"/>
      <c r="J28" s="339"/>
      <c r="K28" s="340"/>
      <c r="L28" s="286"/>
      <c r="M28" s="287"/>
      <c r="N28" s="287"/>
      <c r="O28" s="288"/>
      <c r="P28" s="268" t="s">
        <v>56</v>
      </c>
      <c r="Q28" s="269"/>
      <c r="R28" s="270"/>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237">
        <f>IF($BC$3="計画",SUM(S29:AT29),IF($BC$3="実績",SUM(S29:AW29),""))</f>
        <v>0</v>
      </c>
      <c r="AY28" s="238"/>
      <c r="AZ28" s="241">
        <f>IF($BC$3="計画",AX28/4,IF($BC$3="実績",AX28/($BA$7/7),""))</f>
        <v>0</v>
      </c>
      <c r="BA28" s="242"/>
      <c r="BB28" s="282"/>
      <c r="BC28" s="283"/>
      <c r="BD28" s="283"/>
      <c r="BE28" s="283"/>
      <c r="BF28" s="283"/>
      <c r="BG28" s="284"/>
    </row>
    <row r="29" spans="2:59" ht="20.25" customHeight="1" x14ac:dyDescent="0.4">
      <c r="B29" s="252"/>
      <c r="C29" s="335"/>
      <c r="D29" s="334"/>
      <c r="E29" s="336"/>
      <c r="F29" s="334"/>
      <c r="G29" s="341"/>
      <c r="H29" s="339"/>
      <c r="I29" s="339"/>
      <c r="J29" s="339"/>
      <c r="K29" s="340"/>
      <c r="L29" s="286"/>
      <c r="M29" s="287"/>
      <c r="N29" s="287"/>
      <c r="O29" s="288"/>
      <c r="P29" s="249" t="s">
        <v>57</v>
      </c>
      <c r="Q29" s="250"/>
      <c r="R29" s="25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237"/>
      <c r="AY29" s="238"/>
      <c r="AZ29" s="241"/>
      <c r="BA29" s="242"/>
      <c r="BB29" s="246"/>
      <c r="BC29" s="247"/>
      <c r="BD29" s="247"/>
      <c r="BE29" s="247"/>
      <c r="BF29" s="247"/>
      <c r="BG29" s="248"/>
    </row>
    <row r="30" spans="2:59" ht="20.25" customHeight="1" x14ac:dyDescent="0.4">
      <c r="B30" s="252">
        <f t="shared" ref="B30" si="29">B28+1</f>
        <v>8</v>
      </c>
      <c r="C30" s="253"/>
      <c r="D30" s="334"/>
      <c r="E30" s="285"/>
      <c r="F30" s="334"/>
      <c r="G30" s="259"/>
      <c r="H30" s="339"/>
      <c r="I30" s="339"/>
      <c r="J30" s="339"/>
      <c r="K30" s="340"/>
      <c r="L30" s="286"/>
      <c r="M30" s="287"/>
      <c r="N30" s="287"/>
      <c r="O30" s="288"/>
      <c r="P30" s="268" t="s">
        <v>56</v>
      </c>
      <c r="Q30" s="269"/>
      <c r="R30" s="270"/>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237">
        <f t="shared" ref="AX30" si="30">IF($BC$3="計画",SUM(S31:AT31),IF($BC$3="実績",SUM(S31:AW31),""))</f>
        <v>0</v>
      </c>
      <c r="AY30" s="238"/>
      <c r="AZ30" s="241">
        <f>IF($BC$3="計画",AX30/4,IF($BC$3="実績",AX30/($BA$7/7),""))</f>
        <v>0</v>
      </c>
      <c r="BA30" s="242"/>
      <c r="BB30" s="282"/>
      <c r="BC30" s="283"/>
      <c r="BD30" s="283"/>
      <c r="BE30" s="283"/>
      <c r="BF30" s="283"/>
      <c r="BG30" s="284"/>
    </row>
    <row r="31" spans="2:59" ht="20.25" customHeight="1" x14ac:dyDescent="0.4">
      <c r="B31" s="252"/>
      <c r="C31" s="335"/>
      <c r="D31" s="334"/>
      <c r="E31" s="336"/>
      <c r="F31" s="334"/>
      <c r="G31" s="341"/>
      <c r="H31" s="339"/>
      <c r="I31" s="339"/>
      <c r="J31" s="339"/>
      <c r="K31" s="340"/>
      <c r="L31" s="286"/>
      <c r="M31" s="287"/>
      <c r="N31" s="287"/>
      <c r="O31" s="288"/>
      <c r="P31" s="249" t="s">
        <v>57</v>
      </c>
      <c r="Q31" s="250"/>
      <c r="R31" s="25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237"/>
      <c r="AY31" s="238"/>
      <c r="AZ31" s="241"/>
      <c r="BA31" s="242"/>
      <c r="BB31" s="246"/>
      <c r="BC31" s="247"/>
      <c r="BD31" s="247"/>
      <c r="BE31" s="247"/>
      <c r="BF31" s="247"/>
      <c r="BG31" s="248"/>
    </row>
    <row r="32" spans="2:59" ht="20.25" customHeight="1" x14ac:dyDescent="0.4">
      <c r="B32" s="252">
        <f>B30+1</f>
        <v>9</v>
      </c>
      <c r="C32" s="253"/>
      <c r="D32" s="334"/>
      <c r="E32" s="285"/>
      <c r="F32" s="334"/>
      <c r="G32" s="259"/>
      <c r="H32" s="339"/>
      <c r="I32" s="339"/>
      <c r="J32" s="339"/>
      <c r="K32" s="340"/>
      <c r="L32" s="286"/>
      <c r="M32" s="287"/>
      <c r="N32" s="287"/>
      <c r="O32" s="288"/>
      <c r="P32" s="268" t="s">
        <v>56</v>
      </c>
      <c r="Q32" s="269"/>
      <c r="R32" s="270"/>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237">
        <f t="shared" ref="AX32" si="31">IF($BC$3="計画",SUM(S33:AT33),IF($BC$3="実績",SUM(S33:AW33),""))</f>
        <v>0</v>
      </c>
      <c r="AY32" s="238"/>
      <c r="AZ32" s="241">
        <f>IF($BC$3="計画",AX32/4,IF($BC$3="実績",AX32/($BA$7/7),""))</f>
        <v>0</v>
      </c>
      <c r="BA32" s="242"/>
      <c r="BB32" s="289"/>
      <c r="BC32" s="290"/>
      <c r="BD32" s="290"/>
      <c r="BE32" s="290"/>
      <c r="BF32" s="290"/>
      <c r="BG32" s="291"/>
    </row>
    <row r="33" spans="2:59" ht="20.25" customHeight="1" x14ac:dyDescent="0.4">
      <c r="B33" s="252"/>
      <c r="C33" s="335"/>
      <c r="D33" s="334"/>
      <c r="E33" s="336"/>
      <c r="F33" s="334"/>
      <c r="G33" s="341"/>
      <c r="H33" s="339"/>
      <c r="I33" s="339"/>
      <c r="J33" s="339"/>
      <c r="K33" s="340"/>
      <c r="L33" s="286"/>
      <c r="M33" s="287"/>
      <c r="N33" s="287"/>
      <c r="O33" s="288"/>
      <c r="P33" s="249" t="s">
        <v>57</v>
      </c>
      <c r="Q33" s="250"/>
      <c r="R33" s="25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237"/>
      <c r="AY33" s="238"/>
      <c r="AZ33" s="241"/>
      <c r="BA33" s="242"/>
      <c r="BB33" s="292"/>
      <c r="BC33" s="293"/>
      <c r="BD33" s="293"/>
      <c r="BE33" s="293"/>
      <c r="BF33" s="293"/>
      <c r="BG33" s="294"/>
    </row>
    <row r="34" spans="2:59" ht="20.25" customHeight="1" x14ac:dyDescent="0.4">
      <c r="B34" s="252">
        <f t="shared" ref="B34:B36" si="32">B32+1</f>
        <v>10</v>
      </c>
      <c r="C34" s="253"/>
      <c r="D34" s="334"/>
      <c r="E34" s="285"/>
      <c r="F34" s="334"/>
      <c r="G34" s="259"/>
      <c r="H34" s="339"/>
      <c r="I34" s="339"/>
      <c r="J34" s="339"/>
      <c r="K34" s="340"/>
      <c r="L34" s="286"/>
      <c r="M34" s="287"/>
      <c r="N34" s="287"/>
      <c r="O34" s="288"/>
      <c r="P34" s="268" t="s">
        <v>56</v>
      </c>
      <c r="Q34" s="269"/>
      <c r="R34" s="270"/>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237">
        <f t="shared" ref="AX34" si="33">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335"/>
      <c r="D35" s="334"/>
      <c r="E35" s="337"/>
      <c r="F35" s="338"/>
      <c r="G35" s="341"/>
      <c r="H35" s="339"/>
      <c r="I35" s="339"/>
      <c r="J35" s="339"/>
      <c r="K35" s="340"/>
      <c r="L35" s="262"/>
      <c r="M35" s="263"/>
      <c r="N35" s="263"/>
      <c r="O35" s="264"/>
      <c r="P35" s="299" t="s">
        <v>57</v>
      </c>
      <c r="Q35" s="300"/>
      <c r="R35" s="301"/>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237"/>
      <c r="AY35" s="238"/>
      <c r="AZ35" s="241"/>
      <c r="BA35" s="242"/>
      <c r="BB35" s="296"/>
      <c r="BC35" s="297"/>
      <c r="BD35" s="297"/>
      <c r="BE35" s="297"/>
      <c r="BF35" s="297"/>
      <c r="BG35" s="298"/>
    </row>
    <row r="36" spans="2:59" ht="20.25" customHeight="1" x14ac:dyDescent="0.4">
      <c r="B36" s="252">
        <f t="shared" si="32"/>
        <v>11</v>
      </c>
      <c r="C36" s="253"/>
      <c r="D36" s="334"/>
      <c r="E36" s="285"/>
      <c r="F36" s="334"/>
      <c r="G36" s="259"/>
      <c r="H36" s="339"/>
      <c r="I36" s="339"/>
      <c r="J36" s="339"/>
      <c r="K36" s="340"/>
      <c r="L36" s="286"/>
      <c r="M36" s="287"/>
      <c r="N36" s="287"/>
      <c r="O36" s="288"/>
      <c r="P36" s="268" t="s">
        <v>56</v>
      </c>
      <c r="Q36" s="269"/>
      <c r="R36" s="270"/>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237">
        <f t="shared" ref="AX36" si="34">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335"/>
      <c r="D37" s="334"/>
      <c r="E37" s="337"/>
      <c r="F37" s="338"/>
      <c r="G37" s="341"/>
      <c r="H37" s="339"/>
      <c r="I37" s="339"/>
      <c r="J37" s="339"/>
      <c r="K37" s="340"/>
      <c r="L37" s="262"/>
      <c r="M37" s="263"/>
      <c r="N37" s="263"/>
      <c r="O37" s="264"/>
      <c r="P37" s="299" t="s">
        <v>57</v>
      </c>
      <c r="Q37" s="300"/>
      <c r="R37" s="301"/>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334"/>
      <c r="E38" s="285"/>
      <c r="F38" s="334"/>
      <c r="G38" s="259"/>
      <c r="H38" s="339"/>
      <c r="I38" s="339"/>
      <c r="J38" s="339"/>
      <c r="K38" s="340"/>
      <c r="L38" s="286"/>
      <c r="M38" s="287"/>
      <c r="N38" s="287"/>
      <c r="O38" s="288"/>
      <c r="P38" s="268" t="s">
        <v>56</v>
      </c>
      <c r="Q38" s="269"/>
      <c r="R38" s="270"/>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237">
        <f t="shared" ref="AX38" si="35">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335"/>
      <c r="D39" s="334"/>
      <c r="E39" s="337"/>
      <c r="F39" s="338"/>
      <c r="G39" s="341"/>
      <c r="H39" s="339"/>
      <c r="I39" s="339"/>
      <c r="J39" s="339"/>
      <c r="K39" s="340"/>
      <c r="L39" s="262"/>
      <c r="M39" s="263"/>
      <c r="N39" s="263"/>
      <c r="O39" s="264"/>
      <c r="P39" s="299" t="s">
        <v>57</v>
      </c>
      <c r="Q39" s="300"/>
      <c r="R39" s="301"/>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334"/>
      <c r="E40" s="285"/>
      <c r="F40" s="334"/>
      <c r="G40" s="259"/>
      <c r="H40" s="339"/>
      <c r="I40" s="339"/>
      <c r="J40" s="339"/>
      <c r="K40" s="340"/>
      <c r="L40" s="286"/>
      <c r="M40" s="287"/>
      <c r="N40" s="287"/>
      <c r="O40" s="288"/>
      <c r="P40" s="268" t="s">
        <v>56</v>
      </c>
      <c r="Q40" s="269"/>
      <c r="R40" s="270"/>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237">
        <f t="shared" ref="AX40" si="36">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335"/>
      <c r="D41" s="334"/>
      <c r="E41" s="337"/>
      <c r="F41" s="338"/>
      <c r="G41" s="341"/>
      <c r="H41" s="339"/>
      <c r="I41" s="339"/>
      <c r="J41" s="339"/>
      <c r="K41" s="340"/>
      <c r="L41" s="262"/>
      <c r="M41" s="263"/>
      <c r="N41" s="263"/>
      <c r="O41" s="264"/>
      <c r="P41" s="299" t="s">
        <v>57</v>
      </c>
      <c r="Q41" s="300"/>
      <c r="R41" s="301"/>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334"/>
      <c r="E42" s="285"/>
      <c r="F42" s="334"/>
      <c r="G42" s="259"/>
      <c r="H42" s="339"/>
      <c r="I42" s="339"/>
      <c r="J42" s="339"/>
      <c r="K42" s="340"/>
      <c r="L42" s="286"/>
      <c r="M42" s="287"/>
      <c r="N42" s="287"/>
      <c r="O42" s="288"/>
      <c r="P42" s="268" t="s">
        <v>56</v>
      </c>
      <c r="Q42" s="269"/>
      <c r="R42" s="270"/>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237">
        <f t="shared" ref="AX42" si="37">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335"/>
      <c r="D43" s="334"/>
      <c r="E43" s="337"/>
      <c r="F43" s="338"/>
      <c r="G43" s="341"/>
      <c r="H43" s="339"/>
      <c r="I43" s="339"/>
      <c r="J43" s="339"/>
      <c r="K43" s="340"/>
      <c r="L43" s="262"/>
      <c r="M43" s="263"/>
      <c r="N43" s="263"/>
      <c r="O43" s="264"/>
      <c r="P43" s="299" t="s">
        <v>57</v>
      </c>
      <c r="Q43" s="300"/>
      <c r="R43" s="301"/>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334"/>
      <c r="E44" s="285"/>
      <c r="F44" s="334"/>
      <c r="G44" s="259"/>
      <c r="H44" s="339"/>
      <c r="I44" s="339"/>
      <c r="J44" s="339"/>
      <c r="K44" s="340"/>
      <c r="L44" s="286"/>
      <c r="M44" s="287"/>
      <c r="N44" s="287"/>
      <c r="O44" s="288"/>
      <c r="P44" s="268" t="s">
        <v>56</v>
      </c>
      <c r="Q44" s="269"/>
      <c r="R44" s="270"/>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237">
        <f t="shared" ref="AX44" si="38">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335"/>
      <c r="D45" s="334"/>
      <c r="E45" s="337"/>
      <c r="F45" s="338"/>
      <c r="G45" s="341"/>
      <c r="H45" s="339"/>
      <c r="I45" s="339"/>
      <c r="J45" s="339"/>
      <c r="K45" s="340"/>
      <c r="L45" s="262"/>
      <c r="M45" s="263"/>
      <c r="N45" s="263"/>
      <c r="O45" s="264"/>
      <c r="P45" s="299" t="s">
        <v>57</v>
      </c>
      <c r="Q45" s="300"/>
      <c r="R45" s="301"/>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334"/>
      <c r="E46" s="285"/>
      <c r="F46" s="334"/>
      <c r="G46" s="259"/>
      <c r="H46" s="339"/>
      <c r="I46" s="339"/>
      <c r="J46" s="339"/>
      <c r="K46" s="340"/>
      <c r="L46" s="286"/>
      <c r="M46" s="287"/>
      <c r="N46" s="287"/>
      <c r="O46" s="288"/>
      <c r="P46" s="268" t="s">
        <v>56</v>
      </c>
      <c r="Q46" s="269"/>
      <c r="R46" s="270"/>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237">
        <f t="shared" ref="AX46" si="39">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335"/>
      <c r="D47" s="334"/>
      <c r="E47" s="337"/>
      <c r="F47" s="338"/>
      <c r="G47" s="341"/>
      <c r="H47" s="339"/>
      <c r="I47" s="339"/>
      <c r="J47" s="339"/>
      <c r="K47" s="340"/>
      <c r="L47" s="262"/>
      <c r="M47" s="263"/>
      <c r="N47" s="263"/>
      <c r="O47" s="264"/>
      <c r="P47" s="299" t="s">
        <v>57</v>
      </c>
      <c r="Q47" s="300"/>
      <c r="R47" s="301"/>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334"/>
      <c r="E48" s="285"/>
      <c r="F48" s="334"/>
      <c r="G48" s="259"/>
      <c r="H48" s="339"/>
      <c r="I48" s="339"/>
      <c r="J48" s="339"/>
      <c r="K48" s="340"/>
      <c r="L48" s="286"/>
      <c r="M48" s="287"/>
      <c r="N48" s="287"/>
      <c r="O48" s="288"/>
      <c r="P48" s="268" t="s">
        <v>56</v>
      </c>
      <c r="Q48" s="269"/>
      <c r="R48" s="270"/>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237">
        <f t="shared" ref="AX48" si="40">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335"/>
      <c r="D49" s="334"/>
      <c r="E49" s="337"/>
      <c r="F49" s="338"/>
      <c r="G49" s="341"/>
      <c r="H49" s="339"/>
      <c r="I49" s="339"/>
      <c r="J49" s="339"/>
      <c r="K49" s="340"/>
      <c r="L49" s="262"/>
      <c r="M49" s="263"/>
      <c r="N49" s="263"/>
      <c r="O49" s="264"/>
      <c r="P49" s="299" t="s">
        <v>57</v>
      </c>
      <c r="Q49" s="300"/>
      <c r="R49" s="301"/>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334"/>
      <c r="E50" s="285"/>
      <c r="F50" s="334"/>
      <c r="G50" s="259"/>
      <c r="H50" s="339"/>
      <c r="I50" s="339"/>
      <c r="J50" s="339"/>
      <c r="K50" s="340"/>
      <c r="L50" s="286"/>
      <c r="M50" s="287"/>
      <c r="N50" s="287"/>
      <c r="O50" s="288"/>
      <c r="P50" s="268" t="s">
        <v>56</v>
      </c>
      <c r="Q50" s="269"/>
      <c r="R50" s="270"/>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237">
        <f t="shared" ref="AX50" si="41">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42"/>
      <c r="D51" s="343"/>
      <c r="E51" s="336"/>
      <c r="F51" s="334"/>
      <c r="G51" s="341"/>
      <c r="H51" s="339"/>
      <c r="I51" s="339"/>
      <c r="J51" s="339"/>
      <c r="K51" s="340"/>
      <c r="L51" s="286"/>
      <c r="M51" s="287"/>
      <c r="N51" s="287"/>
      <c r="O51" s="288"/>
      <c r="P51" s="249" t="s">
        <v>57</v>
      </c>
      <c r="Q51" s="250"/>
      <c r="R51" s="25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237"/>
      <c r="AY51" s="238"/>
      <c r="AZ51" s="241"/>
      <c r="BA51" s="242"/>
      <c r="BB51" s="246"/>
      <c r="BC51" s="247"/>
      <c r="BD51" s="247"/>
      <c r="BE51" s="247"/>
      <c r="BF51" s="247"/>
      <c r="BG51" s="248"/>
    </row>
    <row r="52" spans="2:59" ht="20.25" customHeight="1" thickBot="1" x14ac:dyDescent="0.45">
      <c r="B52" s="26"/>
      <c r="C52" s="32"/>
      <c r="D52" s="32"/>
      <c r="E52" s="32"/>
      <c r="F52" s="32"/>
      <c r="G52" s="32"/>
      <c r="H52" s="32"/>
      <c r="I52" s="32"/>
      <c r="J52" s="32"/>
      <c r="K52" s="32"/>
      <c r="L52" s="32"/>
      <c r="M52" s="32"/>
      <c r="N52" s="32"/>
      <c r="O52" s="32"/>
      <c r="P52" s="32"/>
      <c r="Q52" s="32"/>
      <c r="R52" s="33"/>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0</v>
      </c>
      <c r="AY52" s="307"/>
      <c r="AZ52" s="308">
        <f>SUM(AZ16:BA51)</f>
        <v>0</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227</v>
      </c>
      <c r="U54" s="1"/>
      <c r="V54" s="1"/>
      <c r="W54" s="1"/>
      <c r="X54" s="1"/>
      <c r="Y54" s="1"/>
      <c r="Z54" s="1"/>
      <c r="AA54" s="1"/>
      <c r="AB54" s="1"/>
      <c r="AC54" s="1"/>
      <c r="AD54" s="2"/>
      <c r="AE54" s="1"/>
      <c r="AF54" s="1"/>
      <c r="AG54" s="1"/>
      <c r="AH54" s="1"/>
      <c r="AI54" s="1"/>
      <c r="AJ54" s="1"/>
      <c r="AK54" s="1"/>
      <c r="AL54" s="1" t="s">
        <v>228</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230</v>
      </c>
      <c r="AV55" s="160">
        <v>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231</v>
      </c>
      <c r="AQ56" s="143" t="s">
        <v>6</v>
      </c>
      <c r="AR56" s="162">
        <f>COUNTIFS($C$16:$D$51,"登録訪問介護員",$E$16:$F$51,"C")</f>
        <v>0</v>
      </c>
      <c r="AS56" s="163"/>
      <c r="AU56" s="143" t="s">
        <v>7</v>
      </c>
      <c r="AV56" s="162">
        <f>COUNTIFS($C$16:$D$51,"登録訪問介護員",$E$16:$F$51,"D")</f>
        <v>0</v>
      </c>
      <c r="AW56" s="163"/>
      <c r="BA56" s="158" t="s">
        <v>4</v>
      </c>
      <c r="BB56" s="159"/>
      <c r="BC56" s="158" t="s">
        <v>128</v>
      </c>
      <c r="BD56" s="176"/>
      <c r="BE56" s="176"/>
      <c r="BF56" s="159"/>
    </row>
    <row r="57" spans="2:59" ht="20.25" customHeight="1" x14ac:dyDescent="0.4">
      <c r="C57" s="314" t="s">
        <v>205</v>
      </c>
      <c r="D57" s="314"/>
      <c r="E57" s="314"/>
      <c r="F57" s="315"/>
      <c r="G57" s="315"/>
      <c r="H57" s="315"/>
      <c r="I57" s="315"/>
      <c r="J57" s="315"/>
      <c r="K57" s="315"/>
      <c r="L57" s="316">
        <f>SUM(F57:K57)</f>
        <v>0</v>
      </c>
      <c r="M57" s="316"/>
      <c r="N57" s="1"/>
      <c r="O57" s="1"/>
      <c r="P57" s="1"/>
      <c r="Q57" s="1"/>
      <c r="R57" s="1"/>
      <c r="S57" s="1"/>
      <c r="T57" s="1"/>
      <c r="U57" s="158" t="s">
        <v>4</v>
      </c>
      <c r="V57" s="159"/>
      <c r="W57" s="167">
        <f>SUMIFS($AX$16:$AY$51,$C$16:$D$51,"訪問介護員",$E$16:$F$51,"A")+SUMIFS($AX$16:$AY$51,$C$16:$D$51,"サービス提供責任者",$E$16:$F$51,"A")</f>
        <v>0</v>
      </c>
      <c r="X57" s="168"/>
      <c r="Y57" s="169">
        <f>SUMIFS($AZ$16:$BA$51,$C$16:$D$51,"訪問介護員",$E$16:$F$51,"A")+SUMIFS($AZ$16:$BA$51,$C$16:$D$51,"サービス提供責任者",$E$16:$F$51,"A")</f>
        <v>0</v>
      </c>
      <c r="Z57" s="170"/>
      <c r="AA57" s="1"/>
      <c r="AB57" s="165">
        <v>0</v>
      </c>
      <c r="AC57" s="166"/>
      <c r="AD57" s="180">
        <v>0</v>
      </c>
      <c r="AE57" s="181"/>
      <c r="AH57" s="165">
        <v>0</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206</v>
      </c>
      <c r="D58" s="314"/>
      <c r="E58" s="314"/>
      <c r="F58" s="315"/>
      <c r="G58" s="315"/>
      <c r="H58" s="315"/>
      <c r="I58" s="315"/>
      <c r="J58" s="315"/>
      <c r="K58" s="315"/>
      <c r="L58" s="316">
        <f>SUM(F58:K58)</f>
        <v>0</v>
      </c>
      <c r="M58" s="316"/>
      <c r="N58" s="1"/>
      <c r="O58" s="1"/>
      <c r="P58" s="1"/>
      <c r="Q58" s="1"/>
      <c r="R58" s="1"/>
      <c r="S58" s="1"/>
      <c r="T58" s="1"/>
      <c r="U58" s="158" t="s">
        <v>5</v>
      </c>
      <c r="V58" s="159"/>
      <c r="W58" s="167">
        <f>SUMIFS($AX$16:$AY$51,$C$16:$D$51,"訪問介護員",$E$16:$F$51,"B")+SUMIFS($AX$16:$AY$51,$C$16:$D$51,"サービス提供責任者",$E$16:$F$51,"B")</f>
        <v>0</v>
      </c>
      <c r="X58" s="168"/>
      <c r="Y58" s="169">
        <f>SUMIFS($AZ$16:$BA$51,$C$16:$D$51,"訪問介護員",$E$16:$F$51,"B")+SUMIFS($AZ$16:$BA$51,$C$16:$D$51,"サービス提供責任者",$E$16:$F$51,"B")</f>
        <v>0</v>
      </c>
      <c r="Z58" s="170"/>
      <c r="AA58" s="1"/>
      <c r="AB58" s="165">
        <v>0</v>
      </c>
      <c r="AC58" s="166"/>
      <c r="AD58" s="180">
        <v>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c r="G59" s="326"/>
      <c r="H59" s="326"/>
      <c r="I59" s="326"/>
      <c r="J59" s="326"/>
      <c r="K59" s="326"/>
      <c r="L59" s="327">
        <f>SUM(F59:K59)</f>
        <v>0</v>
      </c>
      <c r="M59" s="327"/>
      <c r="N59" s="1"/>
      <c r="O59" s="27"/>
      <c r="P59" s="28" t="s">
        <v>67</v>
      </c>
      <c r="Q59" s="28"/>
      <c r="R59" s="1"/>
      <c r="S59" s="1"/>
      <c r="T59" s="1"/>
      <c r="U59" s="158" t="s">
        <v>6</v>
      </c>
      <c r="V59" s="159"/>
      <c r="W59" s="167">
        <f>SUMIFS($AX$16:$AY$51,$C$16:$D$51,"訪問介護員",$E$16:$F$51,"C")+SUMIFS($AX$16:$AY$51,$C$16:$D$51,"サービス提供責任者",$E$16:$F$51,"C")</f>
        <v>0</v>
      </c>
      <c r="X59" s="168"/>
      <c r="Y59" s="169">
        <f>SUMIFS($AZ$16:$BA$51,$C$16:$D$51,"訪問介護員",$E$16:$F$51,"C")+SUMIFS($AZ$16:$BA$51,$C$16:$D$51,"サービス提供責任者",$E$16:$F$51,"C")</f>
        <v>0</v>
      </c>
      <c r="Z59" s="170"/>
      <c r="AA59" s="1"/>
      <c r="AB59" s="165">
        <v>0</v>
      </c>
      <c r="AC59" s="166"/>
      <c r="AD59" s="171">
        <v>0</v>
      </c>
      <c r="AE59" s="172"/>
      <c r="AH59" s="167" t="s">
        <v>81</v>
      </c>
      <c r="AI59" s="168"/>
      <c r="AJ59" s="1"/>
      <c r="AK59" s="1"/>
      <c r="AL59" s="1"/>
      <c r="AM59" s="158" t="s">
        <v>6</v>
      </c>
      <c r="AN59" s="159"/>
      <c r="AO59" s="167">
        <f>SUMIFS($AX$16:$AY$51,$C$16:$D$51,"登録訪問介護員",$E$16:$F$51,"C")</f>
        <v>0</v>
      </c>
      <c r="AP59" s="168"/>
      <c r="AQ59" s="169">
        <f>SUMIFS($AZ$16:$BA$51,$C$16:$D$51,"登録訪問介護員",$E$16:$F$51,"C")</f>
        <v>0</v>
      </c>
      <c r="AR59" s="170"/>
      <c r="AS59" s="1"/>
      <c r="AT59" s="165">
        <v>0</v>
      </c>
      <c r="AU59" s="166"/>
      <c r="AV59" s="171">
        <v>0</v>
      </c>
      <c r="AW59" s="172"/>
      <c r="BA59" s="158" t="s">
        <v>7</v>
      </c>
      <c r="BB59" s="159"/>
      <c r="BC59" s="158" t="s">
        <v>172</v>
      </c>
      <c r="BD59" s="176"/>
      <c r="BE59" s="176"/>
      <c r="BF59" s="159"/>
    </row>
    <row r="60" spans="2:59" ht="20.25" customHeight="1" x14ac:dyDescent="0.4">
      <c r="C60" s="314" t="s">
        <v>64</v>
      </c>
      <c r="D60" s="314"/>
      <c r="E60" s="314"/>
      <c r="F60" s="327">
        <f>SUM(F57:G59)</f>
        <v>0</v>
      </c>
      <c r="G60" s="327"/>
      <c r="H60" s="327">
        <f>SUM(H57:I59)</f>
        <v>0</v>
      </c>
      <c r="I60" s="327"/>
      <c r="J60" s="327">
        <f>SUM(J57:K59)</f>
        <v>0</v>
      </c>
      <c r="K60" s="327"/>
      <c r="L60" s="327">
        <f>SUM(L57:M59)</f>
        <v>0</v>
      </c>
      <c r="M60" s="327"/>
      <c r="N60" s="328" t="s">
        <v>66</v>
      </c>
      <c r="O60" s="329"/>
      <c r="P60" s="182">
        <f>L60/3</f>
        <v>0</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236</v>
      </c>
      <c r="M61" s="2"/>
      <c r="N61" s="2"/>
      <c r="O61" s="42"/>
      <c r="P61" s="43"/>
      <c r="Q61" s="39"/>
      <c r="R61" s="1"/>
      <c r="S61" s="1"/>
      <c r="T61" s="1"/>
      <c r="U61" s="158" t="s">
        <v>64</v>
      </c>
      <c r="V61" s="159"/>
      <c r="W61" s="167">
        <f>SUM(W57:X60)</f>
        <v>0</v>
      </c>
      <c r="X61" s="168"/>
      <c r="Y61" s="169">
        <f>SUM(Y57:Z60)</f>
        <v>0</v>
      </c>
      <c r="Z61" s="170"/>
      <c r="AA61" s="1"/>
      <c r="AB61" s="167">
        <f>SUM(AB57:AC60)</f>
        <v>0</v>
      </c>
      <c r="AC61" s="168"/>
      <c r="AD61" s="332">
        <f>SUM(AD57:AE60)</f>
        <v>0</v>
      </c>
      <c r="AE61" s="333"/>
      <c r="AH61" s="167">
        <f>SUM(AH57:AI58)</f>
        <v>0</v>
      </c>
      <c r="AI61" s="168"/>
      <c r="AJ61" s="1"/>
      <c r="AK61" s="1"/>
      <c r="AL61" s="1"/>
      <c r="AM61" s="158" t="s">
        <v>64</v>
      </c>
      <c r="AN61" s="159"/>
      <c r="AO61" s="167">
        <f>SUM(AO59:AP60)</f>
        <v>0</v>
      </c>
      <c r="AP61" s="168"/>
      <c r="AQ61" s="332">
        <f>SUM(AQ59:AR60)</f>
        <v>0</v>
      </c>
      <c r="AR61" s="333"/>
      <c r="AS61" s="1"/>
      <c r="AT61" s="167">
        <f>SUM(AT59:AU60)</f>
        <v>0</v>
      </c>
      <c r="AU61" s="168"/>
      <c r="AV61" s="169">
        <f>SUM(AV59:AW60)</f>
        <v>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0</v>
      </c>
      <c r="D63" s="320"/>
      <c r="E63" s="147" t="s">
        <v>68</v>
      </c>
      <c r="F63" s="317">
        <v>40</v>
      </c>
      <c r="G63" s="318"/>
      <c r="H63" s="147" t="s">
        <v>69</v>
      </c>
      <c r="I63" s="319">
        <f>C63/F63</f>
        <v>0</v>
      </c>
      <c r="J63" s="320"/>
      <c r="K63" s="147" t="s">
        <v>70</v>
      </c>
      <c r="L63" s="323">
        <f>IF(C63&lt;40,1,ROUNDUP(I63,1))</f>
        <v>1</v>
      </c>
      <c r="M63" s="324"/>
      <c r="N63" s="325"/>
      <c r="O63" s="1"/>
      <c r="S63" s="1"/>
      <c r="T63" s="1"/>
      <c r="U63" s="2" t="s">
        <v>110</v>
      </c>
      <c r="V63" s="1"/>
      <c r="W63" s="1"/>
      <c r="X63" s="1"/>
      <c r="Y63" s="1"/>
      <c r="Z63" s="1"/>
      <c r="AA63" s="40" t="s">
        <v>248</v>
      </c>
      <c r="AB63" s="330" t="s">
        <v>249</v>
      </c>
      <c r="AC63" s="331"/>
      <c r="AD63" s="149"/>
      <c r="AE63" s="40"/>
      <c r="AF63" s="1"/>
      <c r="AG63" s="1"/>
      <c r="AH63" s="1"/>
      <c r="AI63" s="1"/>
      <c r="AJ63" s="1"/>
      <c r="AK63" s="1"/>
      <c r="AL63" s="1"/>
      <c r="AM63" s="2" t="s">
        <v>247</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208</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0</v>
      </c>
      <c r="V66" s="174"/>
      <c r="W66" s="174"/>
      <c r="X66" s="175"/>
      <c r="Y66" s="148" t="s">
        <v>68</v>
      </c>
      <c r="Z66" s="158">
        <f>IF($AB$63="週",$AW$5,$BA$5)</f>
        <v>40</v>
      </c>
      <c r="AA66" s="176"/>
      <c r="AB66" s="176"/>
      <c r="AC66" s="159"/>
      <c r="AD66" s="148" t="s">
        <v>69</v>
      </c>
      <c r="AE66" s="177">
        <f>ROUNDDOWN(U66/Z66,1)</f>
        <v>0</v>
      </c>
      <c r="AF66" s="178"/>
      <c r="AG66" s="178"/>
      <c r="AH66" s="179"/>
      <c r="AI66" s="1"/>
      <c r="AJ66" s="1"/>
      <c r="AK66" s="1"/>
      <c r="AL66" s="1"/>
      <c r="AM66" s="173">
        <f>IF($AB$63="週",AV61,AT61)</f>
        <v>0</v>
      </c>
      <c r="AN66" s="174"/>
      <c r="AO66" s="174"/>
      <c r="AP66" s="175"/>
      <c r="AQ66" s="148" t="s">
        <v>68</v>
      </c>
      <c r="AR66" s="158">
        <f>IF($AB$63="週",$AW$5,$BA$5)</f>
        <v>40</v>
      </c>
      <c r="AS66" s="176"/>
      <c r="AT66" s="176"/>
      <c r="AU66" s="159"/>
      <c r="AV66" s="148" t="s">
        <v>69</v>
      </c>
      <c r="AW66" s="177">
        <f>ROUNDDOWN(AM66/AR66,1)</f>
        <v>0</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237</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0</v>
      </c>
      <c r="V71" s="176"/>
      <c r="W71" s="176"/>
      <c r="X71" s="159"/>
      <c r="Y71" s="148" t="s">
        <v>204</v>
      </c>
      <c r="Z71" s="177">
        <f>AE66</f>
        <v>0</v>
      </c>
      <c r="AA71" s="178"/>
      <c r="AB71" s="178"/>
      <c r="AC71" s="179"/>
      <c r="AD71" s="148" t="s">
        <v>69</v>
      </c>
      <c r="AE71" s="154">
        <f>ROUNDDOWN(U71+Z71,1)</f>
        <v>0</v>
      </c>
      <c r="AF71" s="155"/>
      <c r="AG71" s="155"/>
      <c r="AH71" s="156"/>
      <c r="AI71" s="1"/>
      <c r="AJ71" s="1"/>
      <c r="AK71" s="1"/>
      <c r="AL71" s="1"/>
      <c r="AM71" s="1"/>
      <c r="AN71" s="12"/>
      <c r="AO71" s="13"/>
      <c r="AP71" s="13"/>
      <c r="AQ71" s="1"/>
      <c r="AR71" s="1"/>
      <c r="AS71" s="1"/>
      <c r="AT71" s="1"/>
      <c r="AU71" s="1"/>
      <c r="AV71" s="1"/>
      <c r="AW71" s="1"/>
      <c r="AX71" s="1"/>
      <c r="BA71" s="1"/>
      <c r="BB71" s="1"/>
      <c r="BC71" s="154">
        <f>AE71+AW66</f>
        <v>0</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insertRows="0"/>
  <mergeCells count="335">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F59:G59"/>
    <mergeCell ref="H59:I59"/>
    <mergeCell ref="J59:K59"/>
    <mergeCell ref="F60:G60"/>
    <mergeCell ref="H60:I60"/>
    <mergeCell ref="J60:K60"/>
    <mergeCell ref="C56:E56"/>
    <mergeCell ref="C57:E57"/>
    <mergeCell ref="P40:R40"/>
    <mergeCell ref="L44:O45"/>
    <mergeCell ref="C42:D43"/>
    <mergeCell ref="E42:F43"/>
    <mergeCell ref="G42:K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s>
  <phoneticPr fontId="1"/>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215</v>
      </c>
      <c r="I2" s="113" t="s">
        <v>216</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211</v>
      </c>
      <c r="D33" s="117" t="s">
        <v>78</v>
      </c>
      <c r="E33" s="131"/>
      <c r="F33" s="117" t="s">
        <v>51</v>
      </c>
      <c r="G33" s="131"/>
      <c r="H33" s="151" t="s">
        <v>18</v>
      </c>
      <c r="I33" s="131"/>
      <c r="J33" s="152" t="s">
        <v>22</v>
      </c>
      <c r="K33" s="128" t="str">
        <f t="shared" si="1"/>
        <v/>
      </c>
      <c r="M33" s="30" t="s">
        <v>214</v>
      </c>
    </row>
    <row r="34" spans="2:13" x14ac:dyDescent="0.4">
      <c r="B34" s="117"/>
      <c r="C34" s="130" t="s">
        <v>212</v>
      </c>
      <c r="D34" s="117" t="s">
        <v>78</v>
      </c>
      <c r="E34" s="131"/>
      <c r="F34" s="117" t="s">
        <v>51</v>
      </c>
      <c r="G34" s="131"/>
      <c r="H34" s="151" t="s">
        <v>18</v>
      </c>
      <c r="I34" s="131"/>
      <c r="J34" s="152" t="s">
        <v>22</v>
      </c>
      <c r="K34" s="128" t="str">
        <f t="shared" si="1"/>
        <v/>
      </c>
      <c r="M34" s="30" t="s">
        <v>214</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L70" sqref="L70"/>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219</v>
      </c>
      <c r="C4" s="48"/>
      <c r="E4" s="349" t="s">
        <v>221</v>
      </c>
      <c r="F4" s="349"/>
      <c r="G4" s="349"/>
      <c r="H4" s="349"/>
      <c r="I4" s="349"/>
      <c r="J4" s="349"/>
    </row>
    <row r="5" spans="1:10" s="37" customFormat="1" ht="20.25" customHeight="1" x14ac:dyDescent="0.4">
      <c r="A5" s="139"/>
      <c r="B5" s="48" t="s">
        <v>220</v>
      </c>
      <c r="C5" s="48"/>
      <c r="E5" s="349"/>
      <c r="F5" s="349"/>
      <c r="G5" s="349"/>
      <c r="H5" s="349"/>
      <c r="I5" s="349"/>
      <c r="J5" s="349"/>
    </row>
    <row r="6" spans="1:10" s="37" customFormat="1" ht="20.25" customHeight="1" x14ac:dyDescent="0.4">
      <c r="A6" s="61" t="s">
        <v>210</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179</v>
      </c>
      <c r="B10" s="48"/>
      <c r="C10" s="48"/>
    </row>
    <row r="11" spans="1:10" s="37" customFormat="1" ht="20.25" customHeight="1" x14ac:dyDescent="0.4">
      <c r="A11" s="48" t="s">
        <v>140</v>
      </c>
      <c r="B11" s="48"/>
      <c r="C11" s="48"/>
    </row>
    <row r="12" spans="1:10" s="37" customFormat="1" ht="20.25" customHeight="1" x14ac:dyDescent="0.4">
      <c r="A12" s="48" t="s">
        <v>192</v>
      </c>
      <c r="B12" s="48"/>
      <c r="C12" s="48"/>
    </row>
    <row r="13" spans="1:10" s="37" customFormat="1" ht="20.25" customHeight="1" x14ac:dyDescent="0.4">
      <c r="A13" s="48"/>
      <c r="B13" s="48"/>
      <c r="C13" s="48"/>
    </row>
    <row r="14" spans="1:10" s="37" customFormat="1" ht="20.25" customHeight="1" x14ac:dyDescent="0.4">
      <c r="A14" s="48" t="s">
        <v>180</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225</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189</v>
      </c>
      <c r="D24" s="348" t="s">
        <v>226</v>
      </c>
      <c r="E24" s="348"/>
      <c r="F24" s="348"/>
      <c r="G24" s="348"/>
      <c r="H24" s="348"/>
      <c r="I24" s="348"/>
      <c r="J24" s="348"/>
      <c r="K24" s="348"/>
      <c r="L24" s="348"/>
      <c r="M24" s="348"/>
    </row>
    <row r="25" spans="1:13" s="37" customFormat="1" ht="20.25" customHeight="1" x14ac:dyDescent="0.4">
      <c r="A25" s="140"/>
      <c r="B25" s="118">
        <v>4</v>
      </c>
      <c r="C25" s="50" t="s">
        <v>223</v>
      </c>
      <c r="D25" s="348" t="s">
        <v>246</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224</v>
      </c>
      <c r="C27" s="48"/>
    </row>
    <row r="28" spans="1:13" s="37" customFormat="1" ht="20.25" customHeight="1" x14ac:dyDescent="0.4">
      <c r="A28" s="48"/>
      <c r="B28" s="48" t="s">
        <v>176</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172</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207</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222</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194</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190</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256</v>
      </c>
      <c r="C61" s="60"/>
      <c r="D61" s="51"/>
      <c r="E61" s="51"/>
    </row>
    <row r="62" spans="1:55" s="37" customFormat="1" ht="20.25" customHeight="1" x14ac:dyDescent="0.4">
      <c r="A62" s="150" t="s">
        <v>257</v>
      </c>
      <c r="C62" s="60"/>
      <c r="D62" s="51"/>
      <c r="E62" s="51"/>
    </row>
    <row r="63" spans="1:55" s="37" customFormat="1" ht="20.25" customHeight="1" x14ac:dyDescent="0.4">
      <c r="A63" s="60"/>
      <c r="B63" s="60"/>
      <c r="C63" s="60"/>
      <c r="D63" s="48"/>
      <c r="E63" s="48"/>
    </row>
    <row r="64" spans="1:55" s="37" customFormat="1" ht="20.25" customHeight="1" x14ac:dyDescent="0.4">
      <c r="A64" s="37" t="s">
        <v>239</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238</v>
      </c>
      <c r="C76" s="60"/>
      <c r="D76" s="51"/>
      <c r="E76" s="51"/>
    </row>
    <row r="77" spans="1:5" s="37" customFormat="1" ht="20.25" customHeight="1" x14ac:dyDescent="0.4">
      <c r="A77" s="37" t="s">
        <v>240</v>
      </c>
      <c r="B77" s="60"/>
      <c r="C77" s="146"/>
      <c r="D77" s="48"/>
      <c r="E77" s="48"/>
    </row>
    <row r="78" spans="1:5" ht="20.25" customHeight="1" x14ac:dyDescent="0.4">
      <c r="A78" s="37" t="s">
        <v>241</v>
      </c>
    </row>
    <row r="79" spans="1:5" ht="20.25" customHeight="1" x14ac:dyDescent="0.4">
      <c r="A79" s="37" t="s">
        <v>242</v>
      </c>
    </row>
    <row r="80" spans="1:5" ht="20.25" customHeight="1" x14ac:dyDescent="0.4">
      <c r="A80" s="37" t="s">
        <v>243</v>
      </c>
    </row>
    <row r="81" spans="1:1" ht="20.25" customHeight="1" x14ac:dyDescent="0.4">
      <c r="A81" s="37" t="s">
        <v>244</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39" sqref="C39"/>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182</v>
      </c>
    </row>
    <row r="3" spans="2:11" x14ac:dyDescent="0.4">
      <c r="B3" s="101" t="s">
        <v>183</v>
      </c>
      <c r="C3" s="101" t="s">
        <v>184</v>
      </c>
    </row>
    <row r="4" spans="2:11" x14ac:dyDescent="0.4">
      <c r="B4" s="101">
        <v>1</v>
      </c>
      <c r="C4" s="93" t="s">
        <v>185</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181</v>
      </c>
    </row>
    <row r="11" spans="2:11" ht="19.5" thickBot="1" x14ac:dyDescent="0.45"/>
    <row r="12" spans="2:11" ht="19.5" thickBot="1" x14ac:dyDescent="0.45">
      <c r="B12" s="79" t="s">
        <v>158</v>
      </c>
      <c r="C12" s="80" t="s">
        <v>2</v>
      </c>
      <c r="D12" s="82" t="s">
        <v>86</v>
      </c>
      <c r="E12" s="81" t="s">
        <v>85</v>
      </c>
      <c r="F12" s="82" t="s">
        <v>223</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191</v>
      </c>
      <c r="E16" s="95" t="s">
        <v>186</v>
      </c>
      <c r="F16" s="95" t="s">
        <v>186</v>
      </c>
      <c r="G16" s="93"/>
      <c r="H16" s="93"/>
      <c r="I16" s="93"/>
      <c r="J16" s="93"/>
      <c r="K16" s="94"/>
    </row>
    <row r="17" spans="2:11" x14ac:dyDescent="0.4">
      <c r="B17" s="351"/>
      <c r="C17" s="90"/>
      <c r="D17" s="96" t="s">
        <v>92</v>
      </c>
      <c r="E17" s="95" t="s">
        <v>187</v>
      </c>
      <c r="F17" s="95" t="s">
        <v>187</v>
      </c>
      <c r="G17" s="93"/>
      <c r="H17" s="93"/>
      <c r="I17" s="93"/>
      <c r="J17" s="93"/>
      <c r="K17" s="94"/>
    </row>
    <row r="18" spans="2:11" x14ac:dyDescent="0.4">
      <c r="B18" s="351"/>
      <c r="C18" s="90"/>
      <c r="D18" s="96" t="s">
        <v>90</v>
      </c>
      <c r="E18" s="95" t="s">
        <v>188</v>
      </c>
      <c r="F18" s="95" t="s">
        <v>188</v>
      </c>
      <c r="G18" s="93"/>
      <c r="H18" s="93"/>
      <c r="I18" s="93"/>
      <c r="J18" s="93"/>
      <c r="K18" s="94"/>
    </row>
    <row r="19" spans="2:11" x14ac:dyDescent="0.4">
      <c r="B19" s="351"/>
      <c r="C19" s="90"/>
      <c r="D19" s="96" t="s">
        <v>209</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245</v>
      </c>
    </row>
    <row r="29" spans="2:11" x14ac:dyDescent="0.4">
      <c r="C29" s="30" t="s">
        <v>96</v>
      </c>
    </row>
    <row r="30" spans="2:11" x14ac:dyDescent="0.4">
      <c r="C30" s="30" t="s">
        <v>254</v>
      </c>
    </row>
    <row r="31" spans="2:11" x14ac:dyDescent="0.4">
      <c r="C31" s="30" t="s">
        <v>250</v>
      </c>
    </row>
    <row r="32" spans="2:11" x14ac:dyDescent="0.4">
      <c r="C32" s="30" t="s">
        <v>251</v>
      </c>
    </row>
    <row r="33" spans="3:3" x14ac:dyDescent="0.4">
      <c r="C33" s="30" t="s">
        <v>252</v>
      </c>
    </row>
    <row r="34" spans="3:3" x14ac:dyDescent="0.4">
      <c r="C34" s="30" t="s">
        <v>253</v>
      </c>
    </row>
    <row r="35" spans="3:3" x14ac:dyDescent="0.4">
      <c r="C35" s="30" t="s">
        <v>97</v>
      </c>
    </row>
    <row r="36" spans="3:3" x14ac:dyDescent="0.4">
      <c r="C36" s="30" t="s">
        <v>98</v>
      </c>
    </row>
    <row r="38" spans="3:3" x14ac:dyDescent="0.4">
      <c r="C38" s="30" t="s">
        <v>255</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2020-09-04T06:09:26Z</cp:lastPrinted>
  <dcterms:created xsi:type="dcterms:W3CDTF">2020-01-14T23:44:41Z</dcterms:created>
  <dcterms:modified xsi:type="dcterms:W3CDTF">2021-03-25T10:32:38Z</dcterms:modified>
</cp:coreProperties>
</file>